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gc-sea-fp1\Data\Dept\Rates\ENERGY EFFICIENCY\ANNUAL REPORTING\Annual Report 2021\Work Papers_Master Copies\"/>
    </mc:Choice>
  </mc:AlternateContent>
  <xr:revisionPtr revIDLastSave="0" documentId="13_ncr:1_{55B4CE9F-9616-42AD-827A-770DACAF395A}" xr6:coauthVersionLast="47" xr6:coauthVersionMax="47" xr10:uidLastSave="{00000000-0000-0000-0000-000000000000}"/>
  <bookViews>
    <workbookView xWindow="36195" yWindow="2025" windowWidth="21600" windowHeight="11370" xr2:uid="{00000000-000D-0000-FFFF-FFFF00000000}"/>
  </bookViews>
  <sheets>
    <sheet name="COVER SUMMARY" sheetId="1" r:id="rId1"/>
    <sheet name="APP 2885" sheetId="2" r:id="rId2"/>
  </sheets>
  <externalReferences>
    <externalReference r:id="rId3"/>
    <externalReference r:id="rId4"/>
  </externalReferences>
  <definedNames>
    <definedName name="AC">#REF!</definedName>
    <definedName name="JR_PAGE_ANCHOR_0_2">'APP 2885'!$A$1</definedName>
    <definedName name="NEPercentage">'[1]Rates&amp;NEB'!$B$11</definedName>
    <definedName name="SSMeasures">[2]Sheet4!$A$5:$G$115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N15" i="1"/>
  <c r="R33" i="1"/>
  <c r="R34" i="1"/>
  <c r="R35" i="1"/>
  <c r="G15" i="1"/>
  <c r="G34" i="1"/>
  <c r="G35" i="1"/>
  <c r="G33" i="1"/>
  <c r="R7" i="1"/>
  <c r="N33" i="1"/>
  <c r="R6" i="1"/>
  <c r="R8" i="1"/>
  <c r="N6" i="1"/>
  <c r="N7" i="1"/>
  <c r="G8" i="1"/>
  <c r="G7" i="1"/>
  <c r="G6" i="1"/>
  <c r="H8" i="1"/>
  <c r="Q15" i="1" l="1"/>
  <c r="P15" i="1"/>
  <c r="M15" i="1"/>
  <c r="F15" i="1"/>
  <c r="L15" i="1"/>
  <c r="C8" i="1"/>
  <c r="D8" i="1"/>
  <c r="E8" i="1"/>
  <c r="F8" i="1"/>
  <c r="I8" i="1"/>
  <c r="J8" i="1"/>
  <c r="J35" i="1" s="1"/>
  <c r="K8" i="1"/>
  <c r="K35" i="1" s="1"/>
  <c r="N35" i="1" s="1"/>
  <c r="L6" i="1"/>
  <c r="M6" i="1"/>
  <c r="P6" i="1"/>
  <c r="Q6" i="1"/>
  <c r="L7" i="1"/>
  <c r="M7" i="1"/>
  <c r="P7" i="1"/>
  <c r="Q7" i="1"/>
  <c r="D35" i="1" l="1"/>
  <c r="N8" i="1"/>
  <c r="M8" i="1"/>
  <c r="L8" i="1"/>
  <c r="Q8" i="1"/>
  <c r="P8" i="1"/>
  <c r="J34" i="1" l="1"/>
  <c r="J33" i="1"/>
  <c r="F33" i="1" l="1"/>
  <c r="H33" i="1"/>
  <c r="I33" i="1"/>
  <c r="K33" i="1"/>
  <c r="F34" i="1"/>
  <c r="H34" i="1"/>
  <c r="I34" i="1"/>
  <c r="K34" i="1"/>
  <c r="N34" i="1" s="1"/>
  <c r="E34" i="1"/>
  <c r="D34" i="1"/>
  <c r="C34" i="1"/>
  <c r="P34" i="1" l="1"/>
  <c r="L34" i="1"/>
  <c r="Q34" i="1"/>
  <c r="M34" i="1"/>
  <c r="L33" i="1"/>
  <c r="M33" i="1"/>
  <c r="E33" i="1"/>
  <c r="P33" i="1" s="1"/>
  <c r="D33" i="1"/>
  <c r="C33" i="1"/>
  <c r="I35" i="1"/>
  <c r="H35" i="1"/>
  <c r="F35" i="1"/>
  <c r="E35" i="1"/>
  <c r="C35" i="1"/>
  <c r="Q33" i="1" l="1"/>
  <c r="L35" i="1"/>
  <c r="M35" i="1"/>
  <c r="P35" i="1"/>
  <c r="Q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tc={4A4AB2D0-A8B6-4EFD-A07E-6B342F286CD9}</author>
    <author>tc={01A5BD15-ABEA-4E90-8892-6B36BC10F3F4}</author>
    <author>tc={93114B8D-089A-4C47-A447-C2BC9A9D3E36}</author>
    <author>tc={CC64ABA3-3E5E-44F8-8AB1-4A8F11431E5A}</author>
    <author>tc={C4DE71C0-C1FD-4223-BEEE-C1F0899074D1}</author>
  </authors>
  <commentList>
    <comment ref="B6" authorId="0" shapeId="0" xr:uid="{4A4AB2D0-A8B6-4EFD-A07E-6B342F286CD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row is sourced from Workpaper 3 Residential report on Tab 'Total First Year' located:\\cngc-sea-fp1\Data\Dept\Rates\ENERGY EFFICIENCY\ANNUAL REPORTING\Annual Report 2021\Work Papers_Master Copies</t>
      </text>
    </comment>
    <comment ref="B7" authorId="1" shapeId="0" xr:uid="{01A5BD15-ABEA-4E90-8892-6B36BC10F3F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row is sourced from Workpaper 2 Commercial report on Tab 'TOTAL FIRST YEAR' located:\\cngc-sea-fp1\Data\Dept\Rates\ENERGY EFFICIENCY\ANNUAL REPORTING\Annual Report 2021\Work Papers_Master Copies</t>
      </text>
    </comment>
    <comment ref="B15" authorId="2" shapeId="0" xr:uid="{93114B8D-089A-4C47-A447-C2BC9A9D3E3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row is sourced from Workpaper 4 Low Income report on Tab '2021 TOTAL 1ST YEAR by MEASURE' located:\\cngc-sea-fp1\Data\Dept\Rates\ENERGY EFFICIENCY\ANNUAL REPORTING\Annual Report 2021\Work Papers_Master Copies</t>
      </text>
    </comment>
    <comment ref="B23" authorId="3" shapeId="0" xr:uid="{CC64ABA3-3E5E-44F8-8AB1-4A8F11431E5A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Sourced from Detail of Conservation Accounts 2021_V5 on Tab '2021 Expense Tally' Column G located:\\cngc-sea-fp1\Data\Dept\Rates\ENERGY EFFICIENCY\ANNUAL REPORTING\Annual Report 2021\Accounting Reconciliation</t>
      </text>
    </comment>
    <comment ref="B24" authorId="4" shapeId="0" xr:uid="{C4DE71C0-C1FD-4223-BEEE-C1F0899074D1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Sourced from Detail of Conservation Accounts 2021_V5 on Tab '2021 Expense Tally' Column G located:\\cngc-sea-fp1\Data\Dept\Rates\ENERGY EFFICIENCY\ANNUAL REPORTING\Annual Report 2021\Accounting Reconciliation</t>
      </text>
    </comment>
  </commentList>
</comments>
</file>

<file path=xl/sharedStrings.xml><?xml version="1.0" encoding="utf-8"?>
<sst xmlns="http://schemas.openxmlformats.org/spreadsheetml/2006/main" count="89" uniqueCount="47">
  <si>
    <t>CASCADE NATURAL GAS CORPORATION</t>
  </si>
  <si>
    <t>TOTAL</t>
  </si>
  <si>
    <t>RESIDENTIAL (includes units of insulation)</t>
  </si>
  <si>
    <t>COMMERCIAL</t>
  </si>
  <si>
    <t>LOW INCOME</t>
  </si>
  <si>
    <t>Nominal interest rate (post tax cost of cap.)</t>
  </si>
  <si>
    <t>Inflation rate</t>
  </si>
  <si>
    <t>Long term real discount rate</t>
  </si>
  <si>
    <t>NEEA Market Transformation Expenses</t>
  </si>
  <si>
    <t xml:space="preserve">RESIDENTIAL </t>
  </si>
  <si>
    <t>One Time Software Implementation</t>
  </si>
  <si>
    <t>Non-energy benefits for the Commercial and Residential program  are determined by measure, whereas the Low Income program uses a blanket 10 percent adder.</t>
  </si>
  <si>
    <t xml:space="preserve">  PROGRAM</t>
  </si>
  <si>
    <t xml:space="preserve">PARTICIPANTS  </t>
  </si>
  <si>
    <t>TOTAL ANNUAL THERM SAVINGS</t>
  </si>
  <si>
    <t>TOTAL INCREMENTAL COSTS</t>
  </si>
  <si>
    <t xml:space="preserve">NON-ENERGY BENEFITS </t>
  </si>
  <si>
    <t>WEIGHTED MEASURE LIFE</t>
  </si>
  <si>
    <t>DISCOUNTED THERM SAVINGS</t>
  </si>
  <si>
    <t>PROGRAM DELIVERY &amp; ADMIN</t>
  </si>
  <si>
    <t>TOTAL PROGRAM REBATE</t>
  </si>
  <si>
    <t>PROGRAM UTILITY COST</t>
  </si>
  <si>
    <t>UC W/DELIVERY &amp; ADMIN</t>
  </si>
  <si>
    <t>BENEFIT COST RATIO</t>
  </si>
  <si>
    <t xml:space="preserve">  </t>
  </si>
  <si>
    <t>PROGRAM TOTAL RESOURCE COST</t>
  </si>
  <si>
    <t>TRC W/DELIVERY &amp; ADMIN</t>
  </si>
  <si>
    <t>2020 IRP Inputs</t>
  </si>
  <si>
    <t>RTF Funding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</si>
  <si>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</si>
  <si>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</si>
  <si>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</si>
  <si>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</si>
  <si>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</si>
  <si>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</si>
  <si>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</si>
  <si>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</si>
  <si>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</si>
  <si>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</si>
  <si>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Cascade's Long Term Real Discount Rate:</t>
  </si>
  <si>
    <t>IRP Discount Rate :</t>
  </si>
  <si>
    <t>Revised Discount Rate:</t>
  </si>
  <si>
    <t>Years 21-45 Escalation:</t>
  </si>
  <si>
    <t>(EIA Inflation Rate)</t>
  </si>
  <si>
    <t>TOTAL INCREMENTAL COST WITH NEBS</t>
  </si>
  <si>
    <r>
      <t xml:space="preserve">2021 Program Participant Cost Effectiveness Estimate Summary </t>
    </r>
    <r>
      <rPr>
        <b/>
        <sz val="14"/>
        <color rgb="FFFF0000"/>
        <rFont val="Times New Roman"/>
        <family val="1"/>
      </rPr>
      <t>including</t>
    </r>
    <r>
      <rPr>
        <b/>
        <sz val="14"/>
        <rFont val="Times New Roman"/>
        <family val="1"/>
      </rPr>
      <t xml:space="preserve"> NEEA Market Transformation and Regional Technical Forum Participation</t>
    </r>
  </si>
  <si>
    <r>
      <t xml:space="preserve">2021 Program Participant Cost Effectiveness Estimate Summary </t>
    </r>
    <r>
      <rPr>
        <b/>
        <sz val="14"/>
        <color rgb="FFFF0000"/>
        <rFont val="Times New Roman"/>
        <family val="1"/>
      </rPr>
      <t>excluding</t>
    </r>
    <r>
      <rPr>
        <b/>
        <sz val="14"/>
        <rFont val="Times New Roman"/>
        <family val="1"/>
      </rPr>
      <t xml:space="preserve"> NEEA &amp; RTF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</si>
</sst>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%"/>
    <numFmt numFmtId="165" formatCode="\$#,##0.00;\$\-#,##0.00"/>
    <numFmt numFmtId="166" formatCode="\$#,##0.0000;\$\-#,##0.0000"/>
    <numFmt numFmtId="167" formatCode="\$#,##0.##;\$\-#,##0.##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64"/>
      <name val="Arial"/>
      <family val="2"/>
    </font>
    <font>
      <sz val="10"/>
      <color rgb="FF00000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mbria"/>
      <family val="2"/>
      <scheme val="major"/>
    </font>
    <font>
      <sz val="10"/>
      <name val="Times New Roman"/>
      <family val="1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3634E0"/>
      <name val="Arial"/>
      <family val="2"/>
    </font>
    <font>
      <sz val="8"/>
      <name val="Arial"/>
      <family val="2"/>
    </font>
    <font>
      <b/>
      <sz val="11"/>
      <color rgb="FFA61712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charset val="1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AA6DB"/>
      </patternFill>
    </fill>
    <fill>
      <patternFill patternType="solid">
        <fgColor rgb="FFE8E6E6"/>
      </patternFill>
    </fill>
    <fill>
      <patternFill patternType="solid">
        <fgColor rgb="FFF89842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72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1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" fillId="16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9" fillId="1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9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9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9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9" fillId="21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9" fillId="2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9" fillId="2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9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9" fillId="2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" fillId="2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1" fillId="16" borderId="0" applyNumberFormat="0" applyBorder="0" applyAlignment="0" applyProtection="0"/>
    <xf numFmtId="0" fontId="12" fillId="33" borderId="2" applyNumberFormat="0" applyAlignment="0" applyProtection="0"/>
    <xf numFmtId="0" fontId="13" fillId="34" borderId="3" applyNumberFormat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0" borderId="2" applyNumberFormat="0" applyAlignment="0" applyProtection="0"/>
    <xf numFmtId="0" fontId="22" fillId="0" borderId="7" applyNumberFormat="0" applyFill="0" applyAlignment="0" applyProtection="0"/>
    <xf numFmtId="0" fontId="23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25" fillId="33" borderId="9" applyNumberFormat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9" borderId="0" applyNumberFormat="0" applyBorder="0" applyAlignment="0" applyProtection="0"/>
    <xf numFmtId="0" fontId="38" fillId="40" borderId="14" applyNumberFormat="0" applyAlignment="0" applyProtection="0"/>
    <xf numFmtId="0" fontId="39" fillId="41" borderId="15" applyNumberFormat="0" applyAlignment="0" applyProtection="0"/>
    <xf numFmtId="0" fontId="40" fillId="41" borderId="14" applyNumberFormat="0" applyAlignment="0" applyProtection="0"/>
    <xf numFmtId="0" fontId="41" fillId="0" borderId="16" applyNumberFormat="0" applyFill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4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6" fillId="54" borderId="0" applyNumberFormat="0" applyBorder="0" applyAlignment="0" applyProtection="0"/>
    <xf numFmtId="0" fontId="47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Alignment="1">
      <alignment horizontal="left"/>
    </xf>
    <xf numFmtId="10" fontId="7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0" fontId="0" fillId="0" borderId="0" xfId="0" applyNumberFormat="1" applyFill="1" applyAlignment="1">
      <alignment horizontal="center"/>
    </xf>
    <xf numFmtId="44" fontId="0" fillId="0" borderId="0" xfId="0" applyNumberForma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50" fillId="55" borderId="20" xfId="0" applyFont="1" applyFill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164" fontId="54" fillId="0" borderId="21" xfId="0" applyNumberFormat="1" applyFont="1" applyBorder="1" applyAlignment="1">
      <alignment horizontal="left" vertical="center" wrapText="1"/>
    </xf>
    <xf numFmtId="0" fontId="51" fillId="0" borderId="20" xfId="0" applyFont="1" applyBorder="1" applyAlignment="1">
      <alignment horizontal="center" vertical="center" wrapText="1"/>
    </xf>
    <xf numFmtId="43" fontId="51" fillId="0" borderId="20" xfId="769" applyFont="1" applyBorder="1" applyAlignment="1">
      <alignment horizontal="center" vertical="center" wrapText="1"/>
    </xf>
    <xf numFmtId="44" fontId="51" fillId="0" borderId="20" xfId="758" applyFont="1" applyBorder="1" applyAlignment="1">
      <alignment horizontal="center" vertical="center" wrapText="1"/>
    </xf>
    <xf numFmtId="2" fontId="51" fillId="0" borderId="20" xfId="769" applyNumberFormat="1" applyFont="1" applyBorder="1" applyAlignment="1">
      <alignment horizontal="center" vertical="center" wrapText="1"/>
    </xf>
    <xf numFmtId="43" fontId="51" fillId="0" borderId="20" xfId="769" applyNumberFormat="1" applyFont="1" applyBorder="1" applyAlignment="1">
      <alignment horizontal="center" vertical="center" wrapText="1"/>
    </xf>
    <xf numFmtId="0" fontId="51" fillId="56" borderId="20" xfId="0" applyFont="1" applyFill="1" applyBorder="1" applyAlignment="1">
      <alignment horizontal="center" vertical="center" wrapText="1"/>
    </xf>
    <xf numFmtId="43" fontId="51" fillId="56" borderId="20" xfId="769" applyFont="1" applyFill="1" applyBorder="1" applyAlignment="1">
      <alignment horizontal="center" vertical="center" wrapText="1"/>
    </xf>
    <xf numFmtId="44" fontId="51" fillId="56" borderId="20" xfId="758" applyFont="1" applyFill="1" applyBorder="1" applyAlignment="1">
      <alignment horizontal="center" vertical="center" wrapText="1"/>
    </xf>
    <xf numFmtId="2" fontId="51" fillId="56" borderId="20" xfId="769" applyNumberFormat="1" applyFont="1" applyFill="1" applyBorder="1" applyAlignment="1">
      <alignment horizontal="center" vertical="center" wrapText="1"/>
    </xf>
    <xf numFmtId="43" fontId="51" fillId="56" borderId="20" xfId="769" applyNumberFormat="1" applyFont="1" applyFill="1" applyBorder="1" applyAlignment="1">
      <alignment horizontal="center" vertical="center" wrapText="1"/>
    </xf>
    <xf numFmtId="0" fontId="50" fillId="57" borderId="20" xfId="0" applyFont="1" applyFill="1" applyBorder="1" applyAlignment="1">
      <alignment horizontal="center" vertical="center" wrapText="1"/>
    </xf>
    <xf numFmtId="43" fontId="50" fillId="57" borderId="20" xfId="769" applyFont="1" applyFill="1" applyBorder="1" applyAlignment="1">
      <alignment horizontal="center" vertical="center" wrapText="1"/>
    </xf>
    <xf numFmtId="44" fontId="50" fillId="57" borderId="20" xfId="758" applyFont="1" applyFill="1" applyBorder="1" applyAlignment="1">
      <alignment horizontal="center" vertical="center" wrapText="1"/>
    </xf>
    <xf numFmtId="2" fontId="50" fillId="57" borderId="20" xfId="0" applyNumberFormat="1" applyFont="1" applyFill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44" fontId="54" fillId="0" borderId="21" xfId="758" applyFont="1" applyBorder="1" applyAlignment="1">
      <alignment horizontal="left" vertical="center" wrapText="1"/>
    </xf>
    <xf numFmtId="43" fontId="50" fillId="57" borderId="20" xfId="769" applyNumberFormat="1" applyFont="1" applyFill="1" applyBorder="1" applyAlignment="1">
      <alignment horizontal="center" vertical="center" wrapText="1"/>
    </xf>
    <xf numFmtId="0" fontId="1" fillId="0" borderId="0" xfId="770"/>
    <xf numFmtId="0" fontId="51" fillId="0" borderId="0" xfId="770" applyFont="1" applyAlignment="1">
      <alignment horizontal="center" vertical="center" wrapText="1"/>
    </xf>
    <xf numFmtId="0" fontId="56" fillId="0" borderId="24" xfId="770" applyFont="1" applyBorder="1" applyAlignment="1">
      <alignment horizontal="center" vertical="center" wrapText="1"/>
    </xf>
    <xf numFmtId="0" fontId="57" fillId="0" borderId="24" xfId="770" applyFont="1" applyBorder="1" applyAlignment="1">
      <alignment horizontal="center" vertical="center" wrapText="1"/>
    </xf>
    <xf numFmtId="165" fontId="57" fillId="0" borderId="24" xfId="770" applyNumberFormat="1" applyFont="1" applyBorder="1" applyAlignment="1">
      <alignment horizontal="center" vertical="center" wrapText="1"/>
    </xf>
    <xf numFmtId="9" fontId="57" fillId="0" borderId="24" xfId="771" applyFont="1" applyFill="1" applyBorder="1" applyAlignment="1" applyProtection="1">
      <alignment horizontal="center" vertical="center" wrapText="1"/>
    </xf>
    <xf numFmtId="166" fontId="57" fillId="0" borderId="24" xfId="770" applyNumberFormat="1" applyFont="1" applyBorder="1" applyAlignment="1">
      <alignment horizontal="center" vertical="center" wrapText="1"/>
    </xf>
    <xf numFmtId="167" fontId="57" fillId="0" borderId="24" xfId="770" applyNumberFormat="1" applyFont="1" applyBorder="1" applyAlignment="1">
      <alignment horizontal="center" vertical="center" wrapText="1"/>
    </xf>
    <xf numFmtId="0" fontId="55" fillId="0" borderId="24" xfId="770" applyFont="1" applyBorder="1" applyAlignment="1">
      <alignment horizontal="center" vertical="center" wrapText="1"/>
    </xf>
    <xf numFmtId="0" fontId="57" fillId="0" borderId="23" xfId="770" applyFont="1" applyBorder="1" applyAlignment="1">
      <alignment horizontal="center" vertical="center" wrapText="1"/>
    </xf>
    <xf numFmtId="164" fontId="57" fillId="0" borderId="23" xfId="77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31" fillId="0" borderId="0" xfId="0" applyFont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55" fillId="0" borderId="23" xfId="770" applyFont="1" applyBorder="1" applyAlignment="1">
      <alignment horizontal="left" vertical="center" wrapText="1"/>
    </xf>
    <xf numFmtId="0" fontId="57" fillId="0" borderId="23" xfId="770" applyFont="1" applyBorder="1" applyAlignment="1">
      <alignment horizontal="left" vertical="center" wrapText="1"/>
    </xf>
    <xf numFmtId="0" fontId="57" fillId="0" borderId="23" xfId="770" applyFont="1" applyBorder="1" applyAlignment="1">
      <alignment horizontal="center" vertical="center" wrapText="1"/>
    </xf>
    <xf numFmtId="0" fontId="55" fillId="0" borderId="23" xfId="770" applyFont="1" applyBorder="1" applyAlignment="1">
      <alignment horizontal="center" vertical="center" wrapText="1"/>
    </xf>
    <xf numFmtId="0" fontId="51" fillId="0" borderId="23" xfId="770" applyFont="1" applyBorder="1" applyAlignment="1">
      <alignment horizontal="center" vertical="center" wrapText="1"/>
    </xf>
    <xf numFmtId="0" fontId="57" fillId="0" borderId="0" xfId="770" applyFont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/>
    </xf>
  </cellXfs>
  <cellStyles count="772">
    <cellStyle name="20% - Accent1" xfId="461" builtinId="30" customBuiltin="1"/>
    <cellStyle name="20% - Accent1 2" xfId="5" xr:uid="{00000000-0005-0000-0000-000001000000}"/>
    <cellStyle name="20% - Accent1 3" xfId="6" xr:uid="{00000000-0005-0000-0000-000002000000}"/>
    <cellStyle name="20% - Accent1 3 2" xfId="7" xr:uid="{00000000-0005-0000-0000-000003000000}"/>
    <cellStyle name="20% - Accent1 3 2 2" xfId="675" xr:uid="{00000000-0005-0000-0000-000004000000}"/>
    <cellStyle name="20% - Accent1 3 3" xfId="549" xr:uid="{00000000-0005-0000-0000-000005000000}"/>
    <cellStyle name="20% - Accent1 4" xfId="8" xr:uid="{00000000-0005-0000-0000-000006000000}"/>
    <cellStyle name="20% - Accent1 4 2" xfId="612" xr:uid="{00000000-0005-0000-0000-000007000000}"/>
    <cellStyle name="20% - Accent2" xfId="465" builtinId="34" customBuiltin="1"/>
    <cellStyle name="20% - Accent2 2" xfId="9" xr:uid="{00000000-0005-0000-0000-000009000000}"/>
    <cellStyle name="20% - Accent2 3" xfId="10" xr:uid="{00000000-0005-0000-0000-00000A000000}"/>
    <cellStyle name="20% - Accent2 3 2" xfId="11" xr:uid="{00000000-0005-0000-0000-00000B000000}"/>
    <cellStyle name="20% - Accent2 3 2 2" xfId="677" xr:uid="{00000000-0005-0000-0000-00000C000000}"/>
    <cellStyle name="20% - Accent2 3 3" xfId="551" xr:uid="{00000000-0005-0000-0000-00000D000000}"/>
    <cellStyle name="20% - Accent2 4" xfId="12" xr:uid="{00000000-0005-0000-0000-00000E000000}"/>
    <cellStyle name="20% - Accent2 4 2" xfId="614" xr:uid="{00000000-0005-0000-0000-00000F000000}"/>
    <cellStyle name="20% - Accent3" xfId="469" builtinId="38" customBuiltin="1"/>
    <cellStyle name="20% - Accent3 2" xfId="13" xr:uid="{00000000-0005-0000-0000-000011000000}"/>
    <cellStyle name="20% - Accent3 3" xfId="14" xr:uid="{00000000-0005-0000-0000-000012000000}"/>
    <cellStyle name="20% - Accent3 3 2" xfId="15" xr:uid="{00000000-0005-0000-0000-000013000000}"/>
    <cellStyle name="20% - Accent3 3 2 2" xfId="679" xr:uid="{00000000-0005-0000-0000-000014000000}"/>
    <cellStyle name="20% - Accent3 3 3" xfId="553" xr:uid="{00000000-0005-0000-0000-000015000000}"/>
    <cellStyle name="20% - Accent3 4" xfId="16" xr:uid="{00000000-0005-0000-0000-000016000000}"/>
    <cellStyle name="20% - Accent3 4 2" xfId="616" xr:uid="{00000000-0005-0000-0000-000017000000}"/>
    <cellStyle name="20% - Accent4" xfId="473" builtinId="42" customBuiltin="1"/>
    <cellStyle name="20% - Accent4 2" xfId="17" xr:uid="{00000000-0005-0000-0000-000019000000}"/>
    <cellStyle name="20% - Accent4 3" xfId="18" xr:uid="{00000000-0005-0000-0000-00001A000000}"/>
    <cellStyle name="20% - Accent4 3 2" xfId="19" xr:uid="{00000000-0005-0000-0000-00001B000000}"/>
    <cellStyle name="20% - Accent4 3 2 2" xfId="681" xr:uid="{00000000-0005-0000-0000-00001C000000}"/>
    <cellStyle name="20% - Accent4 3 3" xfId="555" xr:uid="{00000000-0005-0000-0000-00001D000000}"/>
    <cellStyle name="20% - Accent4 4" xfId="20" xr:uid="{00000000-0005-0000-0000-00001E000000}"/>
    <cellStyle name="20% - Accent4 4 2" xfId="618" xr:uid="{00000000-0005-0000-0000-00001F000000}"/>
    <cellStyle name="20% - Accent5" xfId="477" builtinId="46" customBuiltin="1"/>
    <cellStyle name="20% - Accent5 2" xfId="21" xr:uid="{00000000-0005-0000-0000-000021000000}"/>
    <cellStyle name="20% - Accent5 3" xfId="22" xr:uid="{00000000-0005-0000-0000-000022000000}"/>
    <cellStyle name="20% - Accent5 3 2" xfId="23" xr:uid="{00000000-0005-0000-0000-000023000000}"/>
    <cellStyle name="20% - Accent5 3 2 2" xfId="683" xr:uid="{00000000-0005-0000-0000-000024000000}"/>
    <cellStyle name="20% - Accent5 3 3" xfId="557" xr:uid="{00000000-0005-0000-0000-000025000000}"/>
    <cellStyle name="20% - Accent5 4" xfId="24" xr:uid="{00000000-0005-0000-0000-000026000000}"/>
    <cellStyle name="20% - Accent5 4 2" xfId="620" xr:uid="{00000000-0005-0000-0000-000027000000}"/>
    <cellStyle name="20% - Accent6" xfId="481" builtinId="50" customBuiltin="1"/>
    <cellStyle name="20% - Accent6 2" xfId="25" xr:uid="{00000000-0005-0000-0000-000029000000}"/>
    <cellStyle name="20% - Accent6 3" xfId="26" xr:uid="{00000000-0005-0000-0000-00002A000000}"/>
    <cellStyle name="20% - Accent6 3 2" xfId="27" xr:uid="{00000000-0005-0000-0000-00002B000000}"/>
    <cellStyle name="20% - Accent6 3 2 2" xfId="685" xr:uid="{00000000-0005-0000-0000-00002C000000}"/>
    <cellStyle name="20% - Accent6 3 3" xfId="559" xr:uid="{00000000-0005-0000-0000-00002D000000}"/>
    <cellStyle name="20% - Accent6 4" xfId="28" xr:uid="{00000000-0005-0000-0000-00002E000000}"/>
    <cellStyle name="20% - Accent6 4 2" xfId="622" xr:uid="{00000000-0005-0000-0000-00002F000000}"/>
    <cellStyle name="40% - Accent1" xfId="462" builtinId="31" customBuiltin="1"/>
    <cellStyle name="40% - Accent1 2" xfId="29" xr:uid="{00000000-0005-0000-0000-000031000000}"/>
    <cellStyle name="40% - Accent1 3" xfId="30" xr:uid="{00000000-0005-0000-0000-000032000000}"/>
    <cellStyle name="40% - Accent1 3 2" xfId="31" xr:uid="{00000000-0005-0000-0000-000033000000}"/>
    <cellStyle name="40% - Accent1 3 2 2" xfId="676" xr:uid="{00000000-0005-0000-0000-000034000000}"/>
    <cellStyle name="40% - Accent1 3 3" xfId="550" xr:uid="{00000000-0005-0000-0000-000035000000}"/>
    <cellStyle name="40% - Accent1 4" xfId="32" xr:uid="{00000000-0005-0000-0000-000036000000}"/>
    <cellStyle name="40% - Accent1 4 2" xfId="613" xr:uid="{00000000-0005-0000-0000-000037000000}"/>
    <cellStyle name="40% - Accent2" xfId="466" builtinId="35" customBuiltin="1"/>
    <cellStyle name="40% - Accent2 2" xfId="33" xr:uid="{00000000-0005-0000-0000-000039000000}"/>
    <cellStyle name="40% - Accent2 3" xfId="34" xr:uid="{00000000-0005-0000-0000-00003A000000}"/>
    <cellStyle name="40% - Accent2 3 2" xfId="35" xr:uid="{00000000-0005-0000-0000-00003B000000}"/>
    <cellStyle name="40% - Accent2 3 2 2" xfId="678" xr:uid="{00000000-0005-0000-0000-00003C000000}"/>
    <cellStyle name="40% - Accent2 3 3" xfId="552" xr:uid="{00000000-0005-0000-0000-00003D000000}"/>
    <cellStyle name="40% - Accent2 4" xfId="36" xr:uid="{00000000-0005-0000-0000-00003E000000}"/>
    <cellStyle name="40% - Accent2 4 2" xfId="615" xr:uid="{00000000-0005-0000-0000-00003F000000}"/>
    <cellStyle name="40% - Accent3" xfId="470" builtinId="39" customBuiltin="1"/>
    <cellStyle name="40% - Accent3 2" xfId="37" xr:uid="{00000000-0005-0000-0000-000041000000}"/>
    <cellStyle name="40% - Accent3 3" xfId="38" xr:uid="{00000000-0005-0000-0000-000042000000}"/>
    <cellStyle name="40% - Accent3 3 2" xfId="39" xr:uid="{00000000-0005-0000-0000-000043000000}"/>
    <cellStyle name="40% - Accent3 3 2 2" xfId="680" xr:uid="{00000000-0005-0000-0000-000044000000}"/>
    <cellStyle name="40% - Accent3 3 3" xfId="554" xr:uid="{00000000-0005-0000-0000-000045000000}"/>
    <cellStyle name="40% - Accent3 4" xfId="40" xr:uid="{00000000-0005-0000-0000-000046000000}"/>
    <cellStyle name="40% - Accent3 4 2" xfId="617" xr:uid="{00000000-0005-0000-0000-000047000000}"/>
    <cellStyle name="40% - Accent4" xfId="474" builtinId="43" customBuiltin="1"/>
    <cellStyle name="40% - Accent4 2" xfId="41" xr:uid="{00000000-0005-0000-0000-000049000000}"/>
    <cellStyle name="40% - Accent4 3" xfId="42" xr:uid="{00000000-0005-0000-0000-00004A000000}"/>
    <cellStyle name="40% - Accent4 3 2" xfId="43" xr:uid="{00000000-0005-0000-0000-00004B000000}"/>
    <cellStyle name="40% - Accent4 3 2 2" xfId="682" xr:uid="{00000000-0005-0000-0000-00004C000000}"/>
    <cellStyle name="40% - Accent4 3 3" xfId="556" xr:uid="{00000000-0005-0000-0000-00004D000000}"/>
    <cellStyle name="40% - Accent4 4" xfId="44" xr:uid="{00000000-0005-0000-0000-00004E000000}"/>
    <cellStyle name="40% - Accent4 4 2" xfId="619" xr:uid="{00000000-0005-0000-0000-00004F000000}"/>
    <cellStyle name="40% - Accent5" xfId="478" builtinId="47" customBuiltin="1"/>
    <cellStyle name="40% - Accent5 2" xfId="45" xr:uid="{00000000-0005-0000-0000-000051000000}"/>
    <cellStyle name="40% - Accent5 3" xfId="46" xr:uid="{00000000-0005-0000-0000-000052000000}"/>
    <cellStyle name="40% - Accent5 3 2" xfId="47" xr:uid="{00000000-0005-0000-0000-000053000000}"/>
    <cellStyle name="40% - Accent5 3 2 2" xfId="684" xr:uid="{00000000-0005-0000-0000-000054000000}"/>
    <cellStyle name="40% - Accent5 3 3" xfId="558" xr:uid="{00000000-0005-0000-0000-000055000000}"/>
    <cellStyle name="40% - Accent5 4" xfId="48" xr:uid="{00000000-0005-0000-0000-000056000000}"/>
    <cellStyle name="40% - Accent5 4 2" xfId="621" xr:uid="{00000000-0005-0000-0000-000057000000}"/>
    <cellStyle name="40% - Accent6" xfId="482" builtinId="51" customBuiltin="1"/>
    <cellStyle name="40% - Accent6 2" xfId="49" xr:uid="{00000000-0005-0000-0000-000059000000}"/>
    <cellStyle name="40% - Accent6 3" xfId="50" xr:uid="{00000000-0005-0000-0000-00005A000000}"/>
    <cellStyle name="40% - Accent6 3 2" xfId="51" xr:uid="{00000000-0005-0000-0000-00005B000000}"/>
    <cellStyle name="40% - Accent6 3 2 2" xfId="686" xr:uid="{00000000-0005-0000-0000-00005C000000}"/>
    <cellStyle name="40% - Accent6 3 3" xfId="560" xr:uid="{00000000-0005-0000-0000-00005D000000}"/>
    <cellStyle name="40% - Accent6 4" xfId="52" xr:uid="{00000000-0005-0000-0000-00005E000000}"/>
    <cellStyle name="40% - Accent6 4 2" xfId="623" xr:uid="{00000000-0005-0000-0000-00005F000000}"/>
    <cellStyle name="60% - Accent1" xfId="463" builtinId="32" customBuiltin="1"/>
    <cellStyle name="60% - Accent1 2" xfId="53" xr:uid="{00000000-0005-0000-0000-000061000000}"/>
    <cellStyle name="60% - Accent2" xfId="467" builtinId="36" customBuiltin="1"/>
    <cellStyle name="60% - Accent2 2" xfId="54" xr:uid="{00000000-0005-0000-0000-000063000000}"/>
    <cellStyle name="60% - Accent3" xfId="471" builtinId="40" customBuiltin="1"/>
    <cellStyle name="60% - Accent3 2" xfId="55" xr:uid="{00000000-0005-0000-0000-000065000000}"/>
    <cellStyle name="60% - Accent4" xfId="475" builtinId="44" customBuiltin="1"/>
    <cellStyle name="60% - Accent4 2" xfId="56" xr:uid="{00000000-0005-0000-0000-000067000000}"/>
    <cellStyle name="60% - Accent5" xfId="479" builtinId="48" customBuiltin="1"/>
    <cellStyle name="60% - Accent5 2" xfId="57" xr:uid="{00000000-0005-0000-0000-000069000000}"/>
    <cellStyle name="60% - Accent6" xfId="483" builtinId="52" customBuiltin="1"/>
    <cellStyle name="60% - Accent6 2" xfId="58" xr:uid="{00000000-0005-0000-0000-00006B000000}"/>
    <cellStyle name="Accent1" xfId="460" builtinId="29" customBuiltin="1"/>
    <cellStyle name="Accent1 2" xfId="59" xr:uid="{00000000-0005-0000-0000-00006D000000}"/>
    <cellStyle name="Accent2" xfId="464" builtinId="33" customBuiltin="1"/>
    <cellStyle name="Accent2 2" xfId="60" xr:uid="{00000000-0005-0000-0000-00006F000000}"/>
    <cellStyle name="Accent3" xfId="468" builtinId="37" customBuiltin="1"/>
    <cellStyle name="Accent3 2" xfId="61" xr:uid="{00000000-0005-0000-0000-000071000000}"/>
    <cellStyle name="Accent4" xfId="472" builtinId="41" customBuiltin="1"/>
    <cellStyle name="Accent4 2" xfId="62" xr:uid="{00000000-0005-0000-0000-000073000000}"/>
    <cellStyle name="Accent5" xfId="476" builtinId="45" customBuiltin="1"/>
    <cellStyle name="Accent5 2" xfId="63" xr:uid="{00000000-0005-0000-0000-000075000000}"/>
    <cellStyle name="Accent6" xfId="480" builtinId="49" customBuiltin="1"/>
    <cellStyle name="Accent6 2" xfId="64" xr:uid="{00000000-0005-0000-0000-000077000000}"/>
    <cellStyle name="Bad" xfId="450" builtinId="27" customBuiltin="1"/>
    <cellStyle name="Bad 2" xfId="65" xr:uid="{00000000-0005-0000-0000-000079000000}"/>
    <cellStyle name="Calculation" xfId="454" builtinId="22" customBuiltin="1"/>
    <cellStyle name="Calculation 2" xfId="66" xr:uid="{00000000-0005-0000-0000-00007B000000}"/>
    <cellStyle name="Check Cell" xfId="456" builtinId="23" customBuiltin="1"/>
    <cellStyle name="Check Cell 2" xfId="67" xr:uid="{00000000-0005-0000-0000-00007D000000}"/>
    <cellStyle name="Comma" xfId="769" builtinId="3"/>
    <cellStyle name="Comma 2" xfId="68" xr:uid="{00000000-0005-0000-0000-00007F000000}"/>
    <cellStyle name="Comma 2 10" xfId="732" xr:uid="{00000000-0005-0000-0000-000080000000}"/>
    <cellStyle name="Comma 2 11" xfId="744" xr:uid="{00000000-0005-0000-0000-000081000000}"/>
    <cellStyle name="Comma 2 12" xfId="486" xr:uid="{00000000-0005-0000-0000-000082000000}"/>
    <cellStyle name="Comma 2 13" xfId="765" xr:uid="{00000000-0005-0000-0000-000083000000}"/>
    <cellStyle name="Comma 2 2" xfId="69" xr:uid="{00000000-0005-0000-0000-000084000000}"/>
    <cellStyle name="Comma 2 3" xfId="70" xr:uid="{00000000-0005-0000-0000-000085000000}"/>
    <cellStyle name="Comma 2 4" xfId="71" xr:uid="{00000000-0005-0000-0000-000086000000}"/>
    <cellStyle name="Comma 2 4 2" xfId="72" xr:uid="{00000000-0005-0000-0000-000087000000}"/>
    <cellStyle name="Comma 2 4 2 2" xfId="73" xr:uid="{00000000-0005-0000-0000-000088000000}"/>
    <cellStyle name="Comma 2 4 2 2 2" xfId="689" xr:uid="{00000000-0005-0000-0000-000089000000}"/>
    <cellStyle name="Comma 2 4 2 3" xfId="563" xr:uid="{00000000-0005-0000-0000-00008A000000}"/>
    <cellStyle name="Comma 2 4 3" xfId="74" xr:uid="{00000000-0005-0000-0000-00008B000000}"/>
    <cellStyle name="Comma 2 4 3 2" xfId="626" xr:uid="{00000000-0005-0000-0000-00008C000000}"/>
    <cellStyle name="Comma 2 4 4" xfId="500" xr:uid="{00000000-0005-0000-0000-00008D000000}"/>
    <cellStyle name="Comma 2 5" xfId="75" xr:uid="{00000000-0005-0000-0000-00008E000000}"/>
    <cellStyle name="Comma 2 5 2" xfId="76" xr:uid="{00000000-0005-0000-0000-00008F000000}"/>
    <cellStyle name="Comma 2 5 2 2" xfId="77" xr:uid="{00000000-0005-0000-0000-000090000000}"/>
    <cellStyle name="Comma 2 5 2 2 2" xfId="708" xr:uid="{00000000-0005-0000-0000-000091000000}"/>
    <cellStyle name="Comma 2 5 2 3" xfId="582" xr:uid="{00000000-0005-0000-0000-000092000000}"/>
    <cellStyle name="Comma 2 5 3" xfId="78" xr:uid="{00000000-0005-0000-0000-000093000000}"/>
    <cellStyle name="Comma 2 5 3 2" xfId="645" xr:uid="{00000000-0005-0000-0000-000094000000}"/>
    <cellStyle name="Comma 2 5 4" xfId="519" xr:uid="{00000000-0005-0000-0000-000095000000}"/>
    <cellStyle name="Comma 2 6" xfId="79" xr:uid="{00000000-0005-0000-0000-000096000000}"/>
    <cellStyle name="Comma 2 6 2" xfId="80" xr:uid="{00000000-0005-0000-0000-000097000000}"/>
    <cellStyle name="Comma 2 6 2 2" xfId="81" xr:uid="{00000000-0005-0000-0000-000098000000}"/>
    <cellStyle name="Comma 2 6 2 2 2" xfId="714" xr:uid="{00000000-0005-0000-0000-000099000000}"/>
    <cellStyle name="Comma 2 6 2 3" xfId="588" xr:uid="{00000000-0005-0000-0000-00009A000000}"/>
    <cellStyle name="Comma 2 6 3" xfId="82" xr:uid="{00000000-0005-0000-0000-00009B000000}"/>
    <cellStyle name="Comma 2 6 3 2" xfId="651" xr:uid="{00000000-0005-0000-0000-00009C000000}"/>
    <cellStyle name="Comma 2 6 4" xfId="525" xr:uid="{00000000-0005-0000-0000-00009D000000}"/>
    <cellStyle name="Comma 2 7" xfId="83" xr:uid="{00000000-0005-0000-0000-00009E000000}"/>
    <cellStyle name="Comma 2 7 2" xfId="84" xr:uid="{00000000-0005-0000-0000-00009F000000}"/>
    <cellStyle name="Comma 2 7 2 2" xfId="664" xr:uid="{00000000-0005-0000-0000-0000A0000000}"/>
    <cellStyle name="Comma 2 7 3" xfId="538" xr:uid="{00000000-0005-0000-0000-0000A1000000}"/>
    <cellStyle name="Comma 2 8" xfId="85" xr:uid="{00000000-0005-0000-0000-0000A2000000}"/>
    <cellStyle name="Comma 2 8 2" xfId="601" xr:uid="{00000000-0005-0000-0000-0000A3000000}"/>
    <cellStyle name="Comma 2 9" xfId="86" xr:uid="{00000000-0005-0000-0000-0000A4000000}"/>
    <cellStyle name="Comma 2 9 2" xfId="726" xr:uid="{00000000-0005-0000-0000-0000A5000000}"/>
    <cellStyle name="Comma 3" xfId="87" xr:uid="{00000000-0005-0000-0000-0000A6000000}"/>
    <cellStyle name="Comma 3 10" xfId="767" xr:uid="{00000000-0005-0000-0000-0000A7000000}"/>
    <cellStyle name="Comma 3 2" xfId="88" xr:uid="{00000000-0005-0000-0000-0000A8000000}"/>
    <cellStyle name="Comma 3 2 2" xfId="89" xr:uid="{00000000-0005-0000-0000-0000A9000000}"/>
    <cellStyle name="Comma 3 2 2 2" xfId="90" xr:uid="{00000000-0005-0000-0000-0000AA000000}"/>
    <cellStyle name="Comma 3 2 2 2 2" xfId="91" xr:uid="{00000000-0005-0000-0000-0000AB000000}"/>
    <cellStyle name="Comma 3 2 2 2 2 2" xfId="712" xr:uid="{00000000-0005-0000-0000-0000AC000000}"/>
    <cellStyle name="Comma 3 2 2 2 3" xfId="586" xr:uid="{00000000-0005-0000-0000-0000AD000000}"/>
    <cellStyle name="Comma 3 2 2 3" xfId="92" xr:uid="{00000000-0005-0000-0000-0000AE000000}"/>
    <cellStyle name="Comma 3 2 2 3 2" xfId="649" xr:uid="{00000000-0005-0000-0000-0000AF000000}"/>
    <cellStyle name="Comma 3 2 2 4" xfId="523" xr:uid="{00000000-0005-0000-0000-0000B0000000}"/>
    <cellStyle name="Comma 3 2 3" xfId="93" xr:uid="{00000000-0005-0000-0000-0000B1000000}"/>
    <cellStyle name="Comma 3 2 3 2" xfId="94" xr:uid="{00000000-0005-0000-0000-0000B2000000}"/>
    <cellStyle name="Comma 3 2 3 2 2" xfId="692" xr:uid="{00000000-0005-0000-0000-0000B3000000}"/>
    <cellStyle name="Comma 3 2 3 3" xfId="566" xr:uid="{00000000-0005-0000-0000-0000B4000000}"/>
    <cellStyle name="Comma 3 2 4" xfId="95" xr:uid="{00000000-0005-0000-0000-0000B5000000}"/>
    <cellStyle name="Comma 3 2 4 2" xfId="629" xr:uid="{00000000-0005-0000-0000-0000B6000000}"/>
    <cellStyle name="Comma 3 2 5" xfId="96" xr:uid="{00000000-0005-0000-0000-0000B7000000}"/>
    <cellStyle name="Comma 3 2 5 2" xfId="727" xr:uid="{00000000-0005-0000-0000-0000B8000000}"/>
    <cellStyle name="Comma 3 2 6" xfId="503" xr:uid="{00000000-0005-0000-0000-0000B9000000}"/>
    <cellStyle name="Comma 3 3" xfId="97" xr:uid="{00000000-0005-0000-0000-0000BA000000}"/>
    <cellStyle name="Comma 3 4" xfId="98" xr:uid="{00000000-0005-0000-0000-0000BB000000}"/>
    <cellStyle name="Comma 3 4 2" xfId="99" xr:uid="{00000000-0005-0000-0000-0000BC000000}"/>
    <cellStyle name="Comma 3 4 2 2" xfId="100" xr:uid="{00000000-0005-0000-0000-0000BD000000}"/>
    <cellStyle name="Comma 3 4 2 2 2" xfId="715" xr:uid="{00000000-0005-0000-0000-0000BE000000}"/>
    <cellStyle name="Comma 3 4 2 3" xfId="589" xr:uid="{00000000-0005-0000-0000-0000BF000000}"/>
    <cellStyle name="Comma 3 4 3" xfId="101" xr:uid="{00000000-0005-0000-0000-0000C0000000}"/>
    <cellStyle name="Comma 3 4 3 2" xfId="652" xr:uid="{00000000-0005-0000-0000-0000C1000000}"/>
    <cellStyle name="Comma 3 4 4" xfId="526" xr:uid="{00000000-0005-0000-0000-0000C2000000}"/>
    <cellStyle name="Comma 3 5" xfId="102" xr:uid="{00000000-0005-0000-0000-0000C3000000}"/>
    <cellStyle name="Comma 3 5 2" xfId="103" xr:uid="{00000000-0005-0000-0000-0000C4000000}"/>
    <cellStyle name="Comma 3 5 2 2" xfId="667" xr:uid="{00000000-0005-0000-0000-0000C5000000}"/>
    <cellStyle name="Comma 3 5 3" xfId="541" xr:uid="{00000000-0005-0000-0000-0000C6000000}"/>
    <cellStyle name="Comma 3 6" xfId="104" xr:uid="{00000000-0005-0000-0000-0000C7000000}"/>
    <cellStyle name="Comma 3 6 2" xfId="604" xr:uid="{00000000-0005-0000-0000-0000C8000000}"/>
    <cellStyle name="Comma 3 7" xfId="733" xr:uid="{00000000-0005-0000-0000-0000C9000000}"/>
    <cellStyle name="Comma 3 8" xfId="745" xr:uid="{00000000-0005-0000-0000-0000CA000000}"/>
    <cellStyle name="Comma 3 9" xfId="489" xr:uid="{00000000-0005-0000-0000-0000CB000000}"/>
    <cellStyle name="Comma 4" xfId="105" xr:uid="{00000000-0005-0000-0000-0000CC000000}"/>
    <cellStyle name="Comma 5" xfId="106" xr:uid="{00000000-0005-0000-0000-0000CD000000}"/>
    <cellStyle name="Currency" xfId="758" builtinId="4"/>
    <cellStyle name="Currency 2" xfId="107" xr:uid="{00000000-0005-0000-0000-0000CF000000}"/>
    <cellStyle name="Currency 2 10" xfId="734" xr:uid="{00000000-0005-0000-0000-0000D0000000}"/>
    <cellStyle name="Currency 2 11" xfId="746" xr:uid="{00000000-0005-0000-0000-0000D1000000}"/>
    <cellStyle name="Currency 2 12" xfId="487" xr:uid="{00000000-0005-0000-0000-0000D2000000}"/>
    <cellStyle name="Currency 2 13" xfId="762" xr:uid="{00000000-0005-0000-0000-0000D3000000}"/>
    <cellStyle name="Currency 2 2" xfId="108" xr:uid="{00000000-0005-0000-0000-0000D4000000}"/>
    <cellStyle name="Currency 2 2 2" xfId="109" xr:uid="{00000000-0005-0000-0000-0000D5000000}"/>
    <cellStyle name="Currency 2 2 2 2" xfId="110" xr:uid="{00000000-0005-0000-0000-0000D6000000}"/>
    <cellStyle name="Currency 2 2 2 2 2" xfId="111" xr:uid="{00000000-0005-0000-0000-0000D7000000}"/>
    <cellStyle name="Currency 2 2 2 2 2 2" xfId="699" xr:uid="{00000000-0005-0000-0000-0000D8000000}"/>
    <cellStyle name="Currency 2 2 2 2 3" xfId="573" xr:uid="{00000000-0005-0000-0000-0000D9000000}"/>
    <cellStyle name="Currency 2 2 2 3" xfId="112" xr:uid="{00000000-0005-0000-0000-0000DA000000}"/>
    <cellStyle name="Currency 2 2 2 3 2" xfId="636" xr:uid="{00000000-0005-0000-0000-0000DB000000}"/>
    <cellStyle name="Currency 2 2 2 4" xfId="510" xr:uid="{00000000-0005-0000-0000-0000DC000000}"/>
    <cellStyle name="Currency 2 2 3" xfId="113" xr:uid="{00000000-0005-0000-0000-0000DD000000}"/>
    <cellStyle name="Currency 2 2 3 2" xfId="114" xr:uid="{00000000-0005-0000-0000-0000DE000000}"/>
    <cellStyle name="Currency 2 2 3 2 2" xfId="115" xr:uid="{00000000-0005-0000-0000-0000DF000000}"/>
    <cellStyle name="Currency 2 2 3 2 2 2" xfId="717" xr:uid="{00000000-0005-0000-0000-0000E0000000}"/>
    <cellStyle name="Currency 2 2 3 2 3" xfId="591" xr:uid="{00000000-0005-0000-0000-0000E1000000}"/>
    <cellStyle name="Currency 2 2 3 3" xfId="116" xr:uid="{00000000-0005-0000-0000-0000E2000000}"/>
    <cellStyle name="Currency 2 2 3 3 2" xfId="654" xr:uid="{00000000-0005-0000-0000-0000E3000000}"/>
    <cellStyle name="Currency 2 2 3 4" xfId="528" xr:uid="{00000000-0005-0000-0000-0000E4000000}"/>
    <cellStyle name="Currency 2 2 4" xfId="117" xr:uid="{00000000-0005-0000-0000-0000E5000000}"/>
    <cellStyle name="Currency 2 2 4 2" xfId="118" xr:uid="{00000000-0005-0000-0000-0000E6000000}"/>
    <cellStyle name="Currency 2 2 4 2 2" xfId="674" xr:uid="{00000000-0005-0000-0000-0000E7000000}"/>
    <cellStyle name="Currency 2 2 4 3" xfId="548" xr:uid="{00000000-0005-0000-0000-0000E8000000}"/>
    <cellStyle name="Currency 2 2 5" xfId="119" xr:uid="{00000000-0005-0000-0000-0000E9000000}"/>
    <cellStyle name="Currency 2 2 5 2" xfId="611" xr:uid="{00000000-0005-0000-0000-0000EA000000}"/>
    <cellStyle name="Currency 2 2 6" xfId="735" xr:uid="{00000000-0005-0000-0000-0000EB000000}"/>
    <cellStyle name="Currency 2 2 7" xfId="747" xr:uid="{00000000-0005-0000-0000-0000EC000000}"/>
    <cellStyle name="Currency 2 2 8" xfId="496" xr:uid="{00000000-0005-0000-0000-0000ED000000}"/>
    <cellStyle name="Currency 2 3" xfId="120" xr:uid="{00000000-0005-0000-0000-0000EE000000}"/>
    <cellStyle name="Currency 2 3 2" xfId="121" xr:uid="{00000000-0005-0000-0000-0000EF000000}"/>
    <cellStyle name="Currency 2 3 2 2" xfId="122" xr:uid="{00000000-0005-0000-0000-0000F0000000}"/>
    <cellStyle name="Currency 2 3 2 2 2" xfId="704" xr:uid="{00000000-0005-0000-0000-0000F1000000}"/>
    <cellStyle name="Currency 2 3 2 3" xfId="578" xr:uid="{00000000-0005-0000-0000-0000F2000000}"/>
    <cellStyle name="Currency 2 3 3" xfId="123" xr:uid="{00000000-0005-0000-0000-0000F3000000}"/>
    <cellStyle name="Currency 2 3 3 2" xfId="641" xr:uid="{00000000-0005-0000-0000-0000F4000000}"/>
    <cellStyle name="Currency 2 3 4" xfId="515" xr:uid="{00000000-0005-0000-0000-0000F5000000}"/>
    <cellStyle name="Currency 2 4" xfId="124" xr:uid="{00000000-0005-0000-0000-0000F6000000}"/>
    <cellStyle name="Currency 2 4 2" xfId="125" xr:uid="{00000000-0005-0000-0000-0000F7000000}"/>
    <cellStyle name="Currency 2 4 2 2" xfId="126" xr:uid="{00000000-0005-0000-0000-0000F8000000}"/>
    <cellStyle name="Currency 2 4 2 2 2" xfId="690" xr:uid="{00000000-0005-0000-0000-0000F9000000}"/>
    <cellStyle name="Currency 2 4 2 3" xfId="564" xr:uid="{00000000-0005-0000-0000-0000FA000000}"/>
    <cellStyle name="Currency 2 4 3" xfId="127" xr:uid="{00000000-0005-0000-0000-0000FB000000}"/>
    <cellStyle name="Currency 2 4 3 2" xfId="627" xr:uid="{00000000-0005-0000-0000-0000FC000000}"/>
    <cellStyle name="Currency 2 4 4" xfId="501" xr:uid="{00000000-0005-0000-0000-0000FD000000}"/>
    <cellStyle name="Currency 2 5" xfId="128" xr:uid="{00000000-0005-0000-0000-0000FE000000}"/>
    <cellStyle name="Currency 2 5 2" xfId="129" xr:uid="{00000000-0005-0000-0000-0000FF000000}"/>
    <cellStyle name="Currency 2 5 2 2" xfId="130" xr:uid="{00000000-0005-0000-0000-000000010000}"/>
    <cellStyle name="Currency 2 5 2 2 2" xfId="709" xr:uid="{00000000-0005-0000-0000-000001010000}"/>
    <cellStyle name="Currency 2 5 2 3" xfId="583" xr:uid="{00000000-0005-0000-0000-000002010000}"/>
    <cellStyle name="Currency 2 5 3" xfId="131" xr:uid="{00000000-0005-0000-0000-000003010000}"/>
    <cellStyle name="Currency 2 5 3 2" xfId="646" xr:uid="{00000000-0005-0000-0000-000004010000}"/>
    <cellStyle name="Currency 2 5 4" xfId="520" xr:uid="{00000000-0005-0000-0000-000005010000}"/>
    <cellStyle name="Currency 2 6" xfId="132" xr:uid="{00000000-0005-0000-0000-000006010000}"/>
    <cellStyle name="Currency 2 6 2" xfId="133" xr:uid="{00000000-0005-0000-0000-000007010000}"/>
    <cellStyle name="Currency 2 6 2 2" xfId="134" xr:uid="{00000000-0005-0000-0000-000008010000}"/>
    <cellStyle name="Currency 2 6 2 2 2" xfId="716" xr:uid="{00000000-0005-0000-0000-000009010000}"/>
    <cellStyle name="Currency 2 6 2 3" xfId="590" xr:uid="{00000000-0005-0000-0000-00000A010000}"/>
    <cellStyle name="Currency 2 6 3" xfId="135" xr:uid="{00000000-0005-0000-0000-00000B010000}"/>
    <cellStyle name="Currency 2 6 3 2" xfId="653" xr:uid="{00000000-0005-0000-0000-00000C010000}"/>
    <cellStyle name="Currency 2 6 4" xfId="527" xr:uid="{00000000-0005-0000-0000-00000D010000}"/>
    <cellStyle name="Currency 2 7" xfId="136" xr:uid="{00000000-0005-0000-0000-00000E010000}"/>
    <cellStyle name="Currency 2 7 2" xfId="137" xr:uid="{00000000-0005-0000-0000-00000F010000}"/>
    <cellStyle name="Currency 2 7 2 2" xfId="665" xr:uid="{00000000-0005-0000-0000-000010010000}"/>
    <cellStyle name="Currency 2 7 3" xfId="539" xr:uid="{00000000-0005-0000-0000-000011010000}"/>
    <cellStyle name="Currency 2 8" xfId="138" xr:uid="{00000000-0005-0000-0000-000012010000}"/>
    <cellStyle name="Currency 2 8 2" xfId="602" xr:uid="{00000000-0005-0000-0000-000013010000}"/>
    <cellStyle name="Currency 2 9" xfId="139" xr:uid="{00000000-0005-0000-0000-000014010000}"/>
    <cellStyle name="Currency 2 9 2" xfId="728" xr:uid="{00000000-0005-0000-0000-000015010000}"/>
    <cellStyle name="Currency 3" xfId="1" xr:uid="{00000000-0005-0000-0000-000016010000}"/>
    <cellStyle name="Currency 3 10" xfId="490" xr:uid="{00000000-0005-0000-0000-000017010000}"/>
    <cellStyle name="Currency 3 11" xfId="768" xr:uid="{00000000-0005-0000-0000-000018010000}"/>
    <cellStyle name="Currency 3 2" xfId="140" xr:uid="{00000000-0005-0000-0000-000019010000}"/>
    <cellStyle name="Currency 3 2 2" xfId="141" xr:uid="{00000000-0005-0000-0000-00001A010000}"/>
    <cellStyle name="Currency 3 2 2 2" xfId="142" xr:uid="{00000000-0005-0000-0000-00001B010000}"/>
    <cellStyle name="Currency 3 2 2 2 2" xfId="143" xr:uid="{00000000-0005-0000-0000-00001C010000}"/>
    <cellStyle name="Currency 3 2 2 2 2 2" xfId="713" xr:uid="{00000000-0005-0000-0000-00001D010000}"/>
    <cellStyle name="Currency 3 2 2 2 3" xfId="587" xr:uid="{00000000-0005-0000-0000-00001E010000}"/>
    <cellStyle name="Currency 3 2 2 3" xfId="144" xr:uid="{00000000-0005-0000-0000-00001F010000}"/>
    <cellStyle name="Currency 3 2 2 3 2" xfId="650" xr:uid="{00000000-0005-0000-0000-000020010000}"/>
    <cellStyle name="Currency 3 2 2 4" xfId="524" xr:uid="{00000000-0005-0000-0000-000021010000}"/>
    <cellStyle name="Currency 3 2 3" xfId="145" xr:uid="{00000000-0005-0000-0000-000022010000}"/>
    <cellStyle name="Currency 3 2 3 2" xfId="729" xr:uid="{00000000-0005-0000-0000-000023010000}"/>
    <cellStyle name="Currency 3 2 4" xfId="146" xr:uid="{00000000-0005-0000-0000-000024010000}"/>
    <cellStyle name="Currency 3 3" xfId="147" xr:uid="{00000000-0005-0000-0000-000025010000}"/>
    <cellStyle name="Currency 3 3 2" xfId="148" xr:uid="{00000000-0005-0000-0000-000026010000}"/>
    <cellStyle name="Currency 3 3 2 2" xfId="149" xr:uid="{00000000-0005-0000-0000-000027010000}"/>
    <cellStyle name="Currency 3 3 2 2 2" xfId="693" xr:uid="{00000000-0005-0000-0000-000028010000}"/>
    <cellStyle name="Currency 3 3 2 3" xfId="567" xr:uid="{00000000-0005-0000-0000-000029010000}"/>
    <cellStyle name="Currency 3 3 3" xfId="150" xr:uid="{00000000-0005-0000-0000-00002A010000}"/>
    <cellStyle name="Currency 3 3 3 2" xfId="630" xr:uid="{00000000-0005-0000-0000-00002B010000}"/>
    <cellStyle name="Currency 3 3 4" xfId="504" xr:uid="{00000000-0005-0000-0000-00002C010000}"/>
    <cellStyle name="Currency 3 4" xfId="151" xr:uid="{00000000-0005-0000-0000-00002D010000}"/>
    <cellStyle name="Currency 3 5" xfId="152" xr:uid="{00000000-0005-0000-0000-00002E010000}"/>
    <cellStyle name="Currency 3 5 2" xfId="153" xr:uid="{00000000-0005-0000-0000-00002F010000}"/>
    <cellStyle name="Currency 3 5 2 2" xfId="154" xr:uid="{00000000-0005-0000-0000-000030010000}"/>
    <cellStyle name="Currency 3 5 2 2 2" xfId="718" xr:uid="{00000000-0005-0000-0000-000031010000}"/>
    <cellStyle name="Currency 3 5 2 3" xfId="592" xr:uid="{00000000-0005-0000-0000-000032010000}"/>
    <cellStyle name="Currency 3 5 3" xfId="155" xr:uid="{00000000-0005-0000-0000-000033010000}"/>
    <cellStyle name="Currency 3 5 3 2" xfId="655" xr:uid="{00000000-0005-0000-0000-000034010000}"/>
    <cellStyle name="Currency 3 5 4" xfId="529" xr:uid="{00000000-0005-0000-0000-000035010000}"/>
    <cellStyle name="Currency 3 6" xfId="156" xr:uid="{00000000-0005-0000-0000-000036010000}"/>
    <cellStyle name="Currency 3 6 2" xfId="157" xr:uid="{00000000-0005-0000-0000-000037010000}"/>
    <cellStyle name="Currency 3 6 2 2" xfId="668" xr:uid="{00000000-0005-0000-0000-000038010000}"/>
    <cellStyle name="Currency 3 6 3" xfId="542" xr:uid="{00000000-0005-0000-0000-000039010000}"/>
    <cellStyle name="Currency 3 7" xfId="158" xr:uid="{00000000-0005-0000-0000-00003A010000}"/>
    <cellStyle name="Currency 3 7 2" xfId="605" xr:uid="{00000000-0005-0000-0000-00003B010000}"/>
    <cellStyle name="Currency 3 8" xfId="736" xr:uid="{00000000-0005-0000-0000-00003C010000}"/>
    <cellStyle name="Currency 3 9" xfId="748" xr:uid="{00000000-0005-0000-0000-00003D010000}"/>
    <cellStyle name="Currency 4" xfId="3" xr:uid="{00000000-0005-0000-0000-00003E010000}"/>
    <cellStyle name="Currency 4 2" xfId="159" xr:uid="{00000000-0005-0000-0000-00003F010000}"/>
    <cellStyle name="Currency 4 2 2" xfId="160" xr:uid="{00000000-0005-0000-0000-000040010000}"/>
    <cellStyle name="Currency 4 2 2 2" xfId="161" xr:uid="{00000000-0005-0000-0000-000041010000}"/>
    <cellStyle name="Currency 4 2 2 2 2" xfId="162" xr:uid="{00000000-0005-0000-0000-000042010000}"/>
    <cellStyle name="Currency 4 2 2 2 2 2" xfId="697" xr:uid="{00000000-0005-0000-0000-000043010000}"/>
    <cellStyle name="Currency 4 2 2 2 3" xfId="571" xr:uid="{00000000-0005-0000-0000-000044010000}"/>
    <cellStyle name="Currency 4 2 2 3" xfId="163" xr:uid="{00000000-0005-0000-0000-000045010000}"/>
    <cellStyle name="Currency 4 2 2 3 2" xfId="634" xr:uid="{00000000-0005-0000-0000-000046010000}"/>
    <cellStyle name="Currency 4 2 2 4" xfId="508" xr:uid="{00000000-0005-0000-0000-000047010000}"/>
    <cellStyle name="Currency 4 2 3" xfId="164" xr:uid="{00000000-0005-0000-0000-000048010000}"/>
    <cellStyle name="Currency 4 2 3 2" xfId="165" xr:uid="{00000000-0005-0000-0000-000049010000}"/>
    <cellStyle name="Currency 4 2 3 2 2" xfId="166" xr:uid="{00000000-0005-0000-0000-00004A010000}"/>
    <cellStyle name="Currency 4 2 3 2 2 2" xfId="719" xr:uid="{00000000-0005-0000-0000-00004B010000}"/>
    <cellStyle name="Currency 4 2 3 2 3" xfId="593" xr:uid="{00000000-0005-0000-0000-00004C010000}"/>
    <cellStyle name="Currency 4 2 3 3" xfId="167" xr:uid="{00000000-0005-0000-0000-00004D010000}"/>
    <cellStyle name="Currency 4 2 3 3 2" xfId="656" xr:uid="{00000000-0005-0000-0000-00004E010000}"/>
    <cellStyle name="Currency 4 2 3 4" xfId="530" xr:uid="{00000000-0005-0000-0000-00004F010000}"/>
    <cellStyle name="Currency 4 2 4" xfId="168" xr:uid="{00000000-0005-0000-0000-000050010000}"/>
    <cellStyle name="Currency 4 2 4 2" xfId="169" xr:uid="{00000000-0005-0000-0000-000051010000}"/>
    <cellStyle name="Currency 4 2 4 2 2" xfId="672" xr:uid="{00000000-0005-0000-0000-000052010000}"/>
    <cellStyle name="Currency 4 2 4 3" xfId="546" xr:uid="{00000000-0005-0000-0000-000053010000}"/>
    <cellStyle name="Currency 4 2 5" xfId="170" xr:uid="{00000000-0005-0000-0000-000054010000}"/>
    <cellStyle name="Currency 4 2 5 2" xfId="609" xr:uid="{00000000-0005-0000-0000-000055010000}"/>
    <cellStyle name="Currency 4 2 6" xfId="737" xr:uid="{00000000-0005-0000-0000-000056010000}"/>
    <cellStyle name="Currency 4 2 7" xfId="749" xr:uid="{00000000-0005-0000-0000-000057010000}"/>
    <cellStyle name="Currency 4 2 8" xfId="494" xr:uid="{00000000-0005-0000-0000-000058010000}"/>
    <cellStyle name="Currency 4 3" xfId="171" xr:uid="{00000000-0005-0000-0000-000059010000}"/>
    <cellStyle name="Currency 5" xfId="172" xr:uid="{00000000-0005-0000-0000-00005A010000}"/>
    <cellStyle name="Currency 5 2" xfId="173" xr:uid="{00000000-0005-0000-0000-00005B010000}"/>
    <cellStyle name="Currency 5 2 2" xfId="174" xr:uid="{00000000-0005-0000-0000-00005C010000}"/>
    <cellStyle name="Currency 5 2 2 2" xfId="701" xr:uid="{00000000-0005-0000-0000-00005D010000}"/>
    <cellStyle name="Currency 5 2 3" xfId="575" xr:uid="{00000000-0005-0000-0000-00005E010000}"/>
    <cellStyle name="Currency 5 3" xfId="175" xr:uid="{00000000-0005-0000-0000-00005F010000}"/>
    <cellStyle name="Currency 5 3 2" xfId="638" xr:uid="{00000000-0005-0000-0000-000060010000}"/>
    <cellStyle name="Currency 5 4" xfId="512" xr:uid="{00000000-0005-0000-0000-000061010000}"/>
    <cellStyle name="Currency 6" xfId="176" xr:uid="{00000000-0005-0000-0000-000062010000}"/>
    <cellStyle name="Currency 7" xfId="757" xr:uid="{00000000-0005-0000-0000-000063010000}"/>
    <cellStyle name="Currency 8" xfId="760" xr:uid="{00000000-0005-0000-0000-000064010000}"/>
    <cellStyle name="Explanatory Text" xfId="458" builtinId="53" customBuiltin="1"/>
    <cellStyle name="Explanatory Text 2" xfId="177" xr:uid="{00000000-0005-0000-0000-000066010000}"/>
    <cellStyle name="Good" xfId="449" builtinId="26" customBuiltin="1"/>
    <cellStyle name="Good 2" xfId="178" xr:uid="{00000000-0005-0000-0000-000068010000}"/>
    <cellStyle name="Heading 1" xfId="445" builtinId="16" customBuiltin="1"/>
    <cellStyle name="Heading 1 2" xfId="179" xr:uid="{00000000-0005-0000-0000-00006A010000}"/>
    <cellStyle name="Heading 2" xfId="446" builtinId="17" customBuiltin="1"/>
    <cellStyle name="Heading 2 2" xfId="180" xr:uid="{00000000-0005-0000-0000-00006C010000}"/>
    <cellStyle name="Heading 3" xfId="447" builtinId="18" customBuiltin="1"/>
    <cellStyle name="Heading 3 2" xfId="181" xr:uid="{00000000-0005-0000-0000-00006E010000}"/>
    <cellStyle name="Heading 4" xfId="448" builtinId="19" customBuiltin="1"/>
    <cellStyle name="Heading 4 2" xfId="182" xr:uid="{00000000-0005-0000-0000-000070010000}"/>
    <cellStyle name="Input" xfId="452" builtinId="20" customBuiltin="1"/>
    <cellStyle name="Input 2" xfId="183" xr:uid="{00000000-0005-0000-0000-000072010000}"/>
    <cellStyle name="Linked Cell" xfId="455" builtinId="24" customBuiltin="1"/>
    <cellStyle name="Linked Cell 2" xfId="184" xr:uid="{00000000-0005-0000-0000-000074010000}"/>
    <cellStyle name="Neutral" xfId="451" builtinId="28" customBuiltin="1"/>
    <cellStyle name="Neutral 2" xfId="185" xr:uid="{00000000-0005-0000-0000-000076010000}"/>
    <cellStyle name="Normal" xfId="0" builtinId="0"/>
    <cellStyle name="Normal 10" xfId="186" xr:uid="{00000000-0005-0000-0000-000078010000}"/>
    <cellStyle name="Normal 10 2" xfId="187" xr:uid="{00000000-0005-0000-0000-000079010000}"/>
    <cellStyle name="Normal 10 3" xfId="188" xr:uid="{00000000-0005-0000-0000-00007A010000}"/>
    <cellStyle name="Normal 11" xfId="189" xr:uid="{00000000-0005-0000-0000-00007B010000}"/>
    <cellStyle name="Normal 11 2" xfId="190" xr:uid="{00000000-0005-0000-0000-00007C010000}"/>
    <cellStyle name="Normal 11 3" xfId="191" xr:uid="{00000000-0005-0000-0000-00007D010000}"/>
    <cellStyle name="Normal 12" xfId="192" xr:uid="{00000000-0005-0000-0000-00007E010000}"/>
    <cellStyle name="Normal 12 2" xfId="193" xr:uid="{00000000-0005-0000-0000-00007F010000}"/>
    <cellStyle name="Normal 12 3" xfId="194" xr:uid="{00000000-0005-0000-0000-000080010000}"/>
    <cellStyle name="Normal 13" xfId="195" xr:uid="{00000000-0005-0000-0000-000081010000}"/>
    <cellStyle name="Normal 13 2" xfId="196" xr:uid="{00000000-0005-0000-0000-000082010000}"/>
    <cellStyle name="Normal 13 3" xfId="197" xr:uid="{00000000-0005-0000-0000-000083010000}"/>
    <cellStyle name="Normal 14" xfId="198" xr:uid="{00000000-0005-0000-0000-000084010000}"/>
    <cellStyle name="Normal 14 2" xfId="199" xr:uid="{00000000-0005-0000-0000-000085010000}"/>
    <cellStyle name="Normal 15" xfId="200" xr:uid="{00000000-0005-0000-0000-000086010000}"/>
    <cellStyle name="Normal 15 2" xfId="201" xr:uid="{00000000-0005-0000-0000-000087010000}"/>
    <cellStyle name="Normal 15 3" xfId="202" xr:uid="{00000000-0005-0000-0000-000088010000}"/>
    <cellStyle name="Normal 16" xfId="203" xr:uid="{00000000-0005-0000-0000-000089010000}"/>
    <cellStyle name="Normal 16 2" xfId="204" xr:uid="{00000000-0005-0000-0000-00008A010000}"/>
    <cellStyle name="Normal 17" xfId="205" xr:uid="{00000000-0005-0000-0000-00008B010000}"/>
    <cellStyle name="Normal 17 2" xfId="206" xr:uid="{00000000-0005-0000-0000-00008C010000}"/>
    <cellStyle name="Normal 17 3" xfId="207" xr:uid="{00000000-0005-0000-0000-00008D010000}"/>
    <cellStyle name="Normal 18" xfId="208" xr:uid="{00000000-0005-0000-0000-00008E010000}"/>
    <cellStyle name="Normal 18 2" xfId="209" xr:uid="{00000000-0005-0000-0000-00008F010000}"/>
    <cellStyle name="Normal 19" xfId="210" xr:uid="{00000000-0005-0000-0000-000090010000}"/>
    <cellStyle name="Normal 19 2" xfId="211" xr:uid="{00000000-0005-0000-0000-000091010000}"/>
    <cellStyle name="Normal 19 3" xfId="212" xr:uid="{00000000-0005-0000-0000-000092010000}"/>
    <cellStyle name="Normal 2" xfId="213" xr:uid="{00000000-0005-0000-0000-000093010000}"/>
    <cellStyle name="Normal 2 2" xfId="214" xr:uid="{00000000-0005-0000-0000-000094010000}"/>
    <cellStyle name="Normal 2 2 2" xfId="215" xr:uid="{00000000-0005-0000-0000-000095010000}"/>
    <cellStyle name="Normal 2 3" xfId="216" xr:uid="{00000000-0005-0000-0000-000096010000}"/>
    <cellStyle name="Normal 2 3 2" xfId="217" xr:uid="{00000000-0005-0000-0000-000097010000}"/>
    <cellStyle name="Normal 2 3 3" xfId="218" xr:uid="{00000000-0005-0000-0000-000098010000}"/>
    <cellStyle name="Normal 2 3 4" xfId="219" xr:uid="{00000000-0005-0000-0000-000099010000}"/>
    <cellStyle name="Normal 2 4" xfId="220" xr:uid="{00000000-0005-0000-0000-00009A010000}"/>
    <cellStyle name="Normal 2 4 2" xfId="221" xr:uid="{00000000-0005-0000-0000-00009B010000}"/>
    <cellStyle name="Normal 2 5" xfId="222" xr:uid="{00000000-0005-0000-0000-00009C010000}"/>
    <cellStyle name="Normal 2 6" xfId="761" xr:uid="{00000000-0005-0000-0000-00009D010000}"/>
    <cellStyle name="Normal 20" xfId="223" xr:uid="{00000000-0005-0000-0000-00009E010000}"/>
    <cellStyle name="Normal 20 2" xfId="224" xr:uid="{00000000-0005-0000-0000-00009F010000}"/>
    <cellStyle name="Normal 20 3" xfId="225" xr:uid="{00000000-0005-0000-0000-0000A0010000}"/>
    <cellStyle name="Normal 21" xfId="226" xr:uid="{00000000-0005-0000-0000-0000A1010000}"/>
    <cellStyle name="Normal 21 2" xfId="227" xr:uid="{00000000-0005-0000-0000-0000A2010000}"/>
    <cellStyle name="Normal 21 3" xfId="228" xr:uid="{00000000-0005-0000-0000-0000A3010000}"/>
    <cellStyle name="Normal 22" xfId="229" xr:uid="{00000000-0005-0000-0000-0000A4010000}"/>
    <cellStyle name="Normal 22 2" xfId="230" xr:uid="{00000000-0005-0000-0000-0000A5010000}"/>
    <cellStyle name="Normal 22 3" xfId="231" xr:uid="{00000000-0005-0000-0000-0000A6010000}"/>
    <cellStyle name="Normal 23" xfId="232" xr:uid="{00000000-0005-0000-0000-0000A7010000}"/>
    <cellStyle name="Normal 23 2" xfId="233" xr:uid="{00000000-0005-0000-0000-0000A8010000}"/>
    <cellStyle name="Normal 23 3" xfId="234" xr:uid="{00000000-0005-0000-0000-0000A9010000}"/>
    <cellStyle name="Normal 24" xfId="235" xr:uid="{00000000-0005-0000-0000-0000AA010000}"/>
    <cellStyle name="Normal 24 2" xfId="236" xr:uid="{00000000-0005-0000-0000-0000AB010000}"/>
    <cellStyle name="Normal 24 3" xfId="237" xr:uid="{00000000-0005-0000-0000-0000AC010000}"/>
    <cellStyle name="Normal 25" xfId="238" xr:uid="{00000000-0005-0000-0000-0000AD010000}"/>
    <cellStyle name="Normal 25 2" xfId="239" xr:uid="{00000000-0005-0000-0000-0000AE010000}"/>
    <cellStyle name="Normal 25 3" xfId="240" xr:uid="{00000000-0005-0000-0000-0000AF010000}"/>
    <cellStyle name="Normal 26" xfId="241" xr:uid="{00000000-0005-0000-0000-0000B0010000}"/>
    <cellStyle name="Normal 26 2" xfId="242" xr:uid="{00000000-0005-0000-0000-0000B1010000}"/>
    <cellStyle name="Normal 26 3" xfId="243" xr:uid="{00000000-0005-0000-0000-0000B2010000}"/>
    <cellStyle name="Normal 27" xfId="244" xr:uid="{00000000-0005-0000-0000-0000B3010000}"/>
    <cellStyle name="Normal 27 2" xfId="245" xr:uid="{00000000-0005-0000-0000-0000B4010000}"/>
    <cellStyle name="Normal 27 3" xfId="246" xr:uid="{00000000-0005-0000-0000-0000B5010000}"/>
    <cellStyle name="Normal 27 3 2" xfId="247" xr:uid="{00000000-0005-0000-0000-0000B6010000}"/>
    <cellStyle name="Normal 27 3 3" xfId="248" xr:uid="{00000000-0005-0000-0000-0000B7010000}"/>
    <cellStyle name="Normal 27 3 4" xfId="249" xr:uid="{00000000-0005-0000-0000-0000B8010000}"/>
    <cellStyle name="Normal 27 3 4 2" xfId="250" xr:uid="{00000000-0005-0000-0000-0000B9010000}"/>
    <cellStyle name="Normal 27 3 5" xfId="251" xr:uid="{00000000-0005-0000-0000-0000BA010000}"/>
    <cellStyle name="Normal 27 3 6" xfId="252" xr:uid="{00000000-0005-0000-0000-0000BB010000}"/>
    <cellStyle name="Normal 27 3 6 2" xfId="253" xr:uid="{00000000-0005-0000-0000-0000BC010000}"/>
    <cellStyle name="Normal 27 3 7" xfId="254" xr:uid="{00000000-0005-0000-0000-0000BD010000}"/>
    <cellStyle name="Normal 27 4" xfId="255" xr:uid="{00000000-0005-0000-0000-0000BE010000}"/>
    <cellStyle name="Normal 28" xfId="256" xr:uid="{00000000-0005-0000-0000-0000BF010000}"/>
    <cellStyle name="Normal 28 2" xfId="257" xr:uid="{00000000-0005-0000-0000-0000C0010000}"/>
    <cellStyle name="Normal 28 3" xfId="258" xr:uid="{00000000-0005-0000-0000-0000C1010000}"/>
    <cellStyle name="Normal 29" xfId="259" xr:uid="{00000000-0005-0000-0000-0000C2010000}"/>
    <cellStyle name="Normal 29 2" xfId="260" xr:uid="{00000000-0005-0000-0000-0000C3010000}"/>
    <cellStyle name="Normal 3" xfId="261" xr:uid="{00000000-0005-0000-0000-0000C4010000}"/>
    <cellStyle name="Normal 3 10" xfId="262" xr:uid="{00000000-0005-0000-0000-0000C5010000}"/>
    <cellStyle name="Normal 3 10 2" xfId="263" xr:uid="{00000000-0005-0000-0000-0000C6010000}"/>
    <cellStyle name="Normal 3 10 2 2" xfId="663" xr:uid="{00000000-0005-0000-0000-0000C7010000}"/>
    <cellStyle name="Normal 3 10 3" xfId="537" xr:uid="{00000000-0005-0000-0000-0000C8010000}"/>
    <cellStyle name="Normal 3 11" xfId="264" xr:uid="{00000000-0005-0000-0000-0000C9010000}"/>
    <cellStyle name="Normal 3 11 2" xfId="600" xr:uid="{00000000-0005-0000-0000-0000CA010000}"/>
    <cellStyle name="Normal 3 12" xfId="265" xr:uid="{00000000-0005-0000-0000-0000CB010000}"/>
    <cellStyle name="Normal 3 12 2" xfId="730" xr:uid="{00000000-0005-0000-0000-0000CC010000}"/>
    <cellStyle name="Normal 3 13" xfId="738" xr:uid="{00000000-0005-0000-0000-0000CD010000}"/>
    <cellStyle name="Normal 3 14" xfId="750" xr:uid="{00000000-0005-0000-0000-0000CE010000}"/>
    <cellStyle name="Normal 3 15" xfId="485" xr:uid="{00000000-0005-0000-0000-0000CF010000}"/>
    <cellStyle name="Normal 3 16" xfId="764" xr:uid="{00000000-0005-0000-0000-0000D0010000}"/>
    <cellStyle name="Normal 3 2" xfId="266" xr:uid="{00000000-0005-0000-0000-0000D1010000}"/>
    <cellStyle name="Normal 3 2 2" xfId="267" xr:uid="{00000000-0005-0000-0000-0000D2010000}"/>
    <cellStyle name="Normal 3 3" xfId="268" xr:uid="{00000000-0005-0000-0000-0000D3010000}"/>
    <cellStyle name="Normal 3 4" xfId="269" xr:uid="{00000000-0005-0000-0000-0000D4010000}"/>
    <cellStyle name="Normal 3 5" xfId="270" xr:uid="{00000000-0005-0000-0000-0000D5010000}"/>
    <cellStyle name="Normal 3 5 2" xfId="271" xr:uid="{00000000-0005-0000-0000-0000D6010000}"/>
    <cellStyle name="Normal 3 5 2 2" xfId="272" xr:uid="{00000000-0005-0000-0000-0000D7010000}"/>
    <cellStyle name="Normal 3 5 2 2 2" xfId="706" xr:uid="{00000000-0005-0000-0000-0000D8010000}"/>
    <cellStyle name="Normal 3 5 2 3" xfId="580" xr:uid="{00000000-0005-0000-0000-0000D9010000}"/>
    <cellStyle name="Normal 3 5 3" xfId="273" xr:uid="{00000000-0005-0000-0000-0000DA010000}"/>
    <cellStyle name="Normal 3 5 3 2" xfId="643" xr:uid="{00000000-0005-0000-0000-0000DB010000}"/>
    <cellStyle name="Normal 3 5 4" xfId="517" xr:uid="{00000000-0005-0000-0000-0000DC010000}"/>
    <cellStyle name="Normal 3 6" xfId="274" xr:uid="{00000000-0005-0000-0000-0000DD010000}"/>
    <cellStyle name="Normal 3 7" xfId="275" xr:uid="{00000000-0005-0000-0000-0000DE010000}"/>
    <cellStyle name="Normal 3 7 2" xfId="276" xr:uid="{00000000-0005-0000-0000-0000DF010000}"/>
    <cellStyle name="Normal 3 7 2 2" xfId="277" xr:uid="{00000000-0005-0000-0000-0000E0010000}"/>
    <cellStyle name="Normal 3 7 2 2 2" xfId="688" xr:uid="{00000000-0005-0000-0000-0000E1010000}"/>
    <cellStyle name="Normal 3 7 2 3" xfId="562" xr:uid="{00000000-0005-0000-0000-0000E2010000}"/>
    <cellStyle name="Normal 3 7 3" xfId="278" xr:uid="{00000000-0005-0000-0000-0000E3010000}"/>
    <cellStyle name="Normal 3 7 3 2" xfId="625" xr:uid="{00000000-0005-0000-0000-0000E4010000}"/>
    <cellStyle name="Normal 3 7 4" xfId="499" xr:uid="{00000000-0005-0000-0000-0000E5010000}"/>
    <cellStyle name="Normal 3 8" xfId="279" xr:uid="{00000000-0005-0000-0000-0000E6010000}"/>
    <cellStyle name="Normal 3 8 2" xfId="280" xr:uid="{00000000-0005-0000-0000-0000E7010000}"/>
    <cellStyle name="Normal 3 8 2 2" xfId="281" xr:uid="{00000000-0005-0000-0000-0000E8010000}"/>
    <cellStyle name="Normal 3 8 2 2 2" xfId="710" xr:uid="{00000000-0005-0000-0000-0000E9010000}"/>
    <cellStyle name="Normal 3 8 2 3" xfId="584" xr:uid="{00000000-0005-0000-0000-0000EA010000}"/>
    <cellStyle name="Normal 3 8 3" xfId="282" xr:uid="{00000000-0005-0000-0000-0000EB010000}"/>
    <cellStyle name="Normal 3 8 3 2" xfId="647" xr:uid="{00000000-0005-0000-0000-0000EC010000}"/>
    <cellStyle name="Normal 3 8 4" xfId="521" xr:uid="{00000000-0005-0000-0000-0000ED010000}"/>
    <cellStyle name="Normal 3 9" xfId="283" xr:uid="{00000000-0005-0000-0000-0000EE010000}"/>
    <cellStyle name="Normal 3 9 2" xfId="284" xr:uid="{00000000-0005-0000-0000-0000EF010000}"/>
    <cellStyle name="Normal 3 9 2 2" xfId="285" xr:uid="{00000000-0005-0000-0000-0000F0010000}"/>
    <cellStyle name="Normal 3 9 2 2 2" xfId="720" xr:uid="{00000000-0005-0000-0000-0000F1010000}"/>
    <cellStyle name="Normal 3 9 2 3" xfId="594" xr:uid="{00000000-0005-0000-0000-0000F2010000}"/>
    <cellStyle name="Normal 3 9 3" xfId="286" xr:uid="{00000000-0005-0000-0000-0000F3010000}"/>
    <cellStyle name="Normal 3 9 3 2" xfId="657" xr:uid="{00000000-0005-0000-0000-0000F4010000}"/>
    <cellStyle name="Normal 3 9 4" xfId="531" xr:uid="{00000000-0005-0000-0000-0000F5010000}"/>
    <cellStyle name="Normal 30" xfId="287" xr:uid="{00000000-0005-0000-0000-0000F6010000}"/>
    <cellStyle name="Normal 30 10" xfId="288" xr:uid="{00000000-0005-0000-0000-0000F7010000}"/>
    <cellStyle name="Normal 30 10 2" xfId="289" xr:uid="{00000000-0005-0000-0000-0000F8010000}"/>
    <cellStyle name="Normal 30 11" xfId="290" xr:uid="{00000000-0005-0000-0000-0000F9010000}"/>
    <cellStyle name="Normal 30 12" xfId="291" xr:uid="{00000000-0005-0000-0000-0000FA010000}"/>
    <cellStyle name="Normal 30 2" xfId="292" xr:uid="{00000000-0005-0000-0000-0000FB010000}"/>
    <cellStyle name="Normal 30 3" xfId="293" xr:uid="{00000000-0005-0000-0000-0000FC010000}"/>
    <cellStyle name="Normal 30 4" xfId="294" xr:uid="{00000000-0005-0000-0000-0000FD010000}"/>
    <cellStyle name="Normal 30 4 2" xfId="295" xr:uid="{00000000-0005-0000-0000-0000FE010000}"/>
    <cellStyle name="Normal 30 5" xfId="296" xr:uid="{00000000-0005-0000-0000-0000FF010000}"/>
    <cellStyle name="Normal 30 6" xfId="297" xr:uid="{00000000-0005-0000-0000-000000020000}"/>
    <cellStyle name="Normal 30 7" xfId="298" xr:uid="{00000000-0005-0000-0000-000001020000}"/>
    <cellStyle name="Normal 30 8" xfId="299" xr:uid="{00000000-0005-0000-0000-000002020000}"/>
    <cellStyle name="Normal 30 9" xfId="300" xr:uid="{00000000-0005-0000-0000-000003020000}"/>
    <cellStyle name="Normal 31" xfId="301" xr:uid="{00000000-0005-0000-0000-000004020000}"/>
    <cellStyle name="Normal 31 2" xfId="302" xr:uid="{00000000-0005-0000-0000-000005020000}"/>
    <cellStyle name="Normal 31 2 2" xfId="303" xr:uid="{00000000-0005-0000-0000-000006020000}"/>
    <cellStyle name="Normal 32" xfId="304" xr:uid="{00000000-0005-0000-0000-000007020000}"/>
    <cellStyle name="Normal 32 2" xfId="305" xr:uid="{00000000-0005-0000-0000-000008020000}"/>
    <cellStyle name="Normal 32 2 2" xfId="306" xr:uid="{00000000-0005-0000-0000-000009020000}"/>
    <cellStyle name="Normal 32 2 3" xfId="307" xr:uid="{00000000-0005-0000-0000-00000A020000}"/>
    <cellStyle name="Normal 32 3" xfId="308" xr:uid="{00000000-0005-0000-0000-00000B020000}"/>
    <cellStyle name="Normal 32 3 2" xfId="309" xr:uid="{00000000-0005-0000-0000-00000C020000}"/>
    <cellStyle name="Normal 32 4" xfId="310" xr:uid="{00000000-0005-0000-0000-00000D020000}"/>
    <cellStyle name="Normal 32 5" xfId="311" xr:uid="{00000000-0005-0000-0000-00000E020000}"/>
    <cellStyle name="Normal 33" xfId="312" xr:uid="{00000000-0005-0000-0000-00000F020000}"/>
    <cellStyle name="Normal 33 2" xfId="313" xr:uid="{00000000-0005-0000-0000-000010020000}"/>
    <cellStyle name="Normal 34" xfId="314" xr:uid="{00000000-0005-0000-0000-000011020000}"/>
    <cellStyle name="Normal 34 2" xfId="315" xr:uid="{00000000-0005-0000-0000-000012020000}"/>
    <cellStyle name="Normal 34 2 2" xfId="316" xr:uid="{00000000-0005-0000-0000-000013020000}"/>
    <cellStyle name="Normal 34 2 2 2" xfId="317" xr:uid="{00000000-0005-0000-0000-000014020000}"/>
    <cellStyle name="Normal 34 2 2 2 2" xfId="707" xr:uid="{00000000-0005-0000-0000-000015020000}"/>
    <cellStyle name="Normal 34 2 2 3" xfId="581" xr:uid="{00000000-0005-0000-0000-000016020000}"/>
    <cellStyle name="Normal 34 2 3" xfId="318" xr:uid="{00000000-0005-0000-0000-000017020000}"/>
    <cellStyle name="Normal 34 2 3 2" xfId="644" xr:uid="{00000000-0005-0000-0000-000018020000}"/>
    <cellStyle name="Normal 34 2 4" xfId="518" xr:uid="{00000000-0005-0000-0000-000019020000}"/>
    <cellStyle name="Normal 35" xfId="319" xr:uid="{00000000-0005-0000-0000-00001A020000}"/>
    <cellStyle name="Normal 35 2" xfId="320" xr:uid="{00000000-0005-0000-0000-00001B020000}"/>
    <cellStyle name="Normal 35 3" xfId="321" xr:uid="{00000000-0005-0000-0000-00001C020000}"/>
    <cellStyle name="Normal 35 3 2" xfId="322" xr:uid="{00000000-0005-0000-0000-00001D020000}"/>
    <cellStyle name="Normal 35 3 2 2" xfId="700" xr:uid="{00000000-0005-0000-0000-00001E020000}"/>
    <cellStyle name="Normal 35 3 3" xfId="574" xr:uid="{00000000-0005-0000-0000-00001F020000}"/>
    <cellStyle name="Normal 35 4" xfId="323" xr:uid="{00000000-0005-0000-0000-000020020000}"/>
    <cellStyle name="Normal 35 4 2" xfId="637" xr:uid="{00000000-0005-0000-0000-000021020000}"/>
    <cellStyle name="Normal 35 5" xfId="511" xr:uid="{00000000-0005-0000-0000-000022020000}"/>
    <cellStyle name="Normal 36" xfId="324" xr:uid="{00000000-0005-0000-0000-000023020000}"/>
    <cellStyle name="Normal 37" xfId="325" xr:uid="{00000000-0005-0000-0000-000024020000}"/>
    <cellStyle name="Normal 37 2" xfId="326" xr:uid="{00000000-0005-0000-0000-000025020000}"/>
    <cellStyle name="Normal 37 2 2" xfId="327" xr:uid="{00000000-0005-0000-0000-000026020000}"/>
    <cellStyle name="Normal 37 2 2 2" xfId="687" xr:uid="{00000000-0005-0000-0000-000027020000}"/>
    <cellStyle name="Normal 37 2 3" xfId="561" xr:uid="{00000000-0005-0000-0000-000028020000}"/>
    <cellStyle name="Normal 37 3" xfId="328" xr:uid="{00000000-0005-0000-0000-000029020000}"/>
    <cellStyle name="Normal 37 3 2" xfId="624" xr:uid="{00000000-0005-0000-0000-00002A020000}"/>
    <cellStyle name="Normal 37 4" xfId="498" xr:uid="{00000000-0005-0000-0000-00002B020000}"/>
    <cellStyle name="Normal 38" xfId="329" xr:uid="{00000000-0005-0000-0000-00002C020000}"/>
    <cellStyle name="Normal 38 2" xfId="330" xr:uid="{00000000-0005-0000-0000-00002D020000}"/>
    <cellStyle name="Normal 39" xfId="331" xr:uid="{00000000-0005-0000-0000-00002E020000}"/>
    <cellStyle name="Normal 4" xfId="332" xr:uid="{00000000-0005-0000-0000-00002F020000}"/>
    <cellStyle name="Normal 4 10" xfId="333" xr:uid="{00000000-0005-0000-0000-000030020000}"/>
    <cellStyle name="Normal 4 10 2" xfId="334" xr:uid="{00000000-0005-0000-0000-000031020000}"/>
    <cellStyle name="Normal 4 10 2 2" xfId="335" xr:uid="{00000000-0005-0000-0000-000032020000}"/>
    <cellStyle name="Normal 4 10 2 2 2" xfId="721" xr:uid="{00000000-0005-0000-0000-000033020000}"/>
    <cellStyle name="Normal 4 10 2 3" xfId="595" xr:uid="{00000000-0005-0000-0000-000034020000}"/>
    <cellStyle name="Normal 4 10 3" xfId="336" xr:uid="{00000000-0005-0000-0000-000035020000}"/>
    <cellStyle name="Normal 4 10 3 2" xfId="658" xr:uid="{00000000-0005-0000-0000-000036020000}"/>
    <cellStyle name="Normal 4 10 4" xfId="532" xr:uid="{00000000-0005-0000-0000-000037020000}"/>
    <cellStyle name="Normal 4 11" xfId="337" xr:uid="{00000000-0005-0000-0000-000038020000}"/>
    <cellStyle name="Normal 4 11 2" xfId="338" xr:uid="{00000000-0005-0000-0000-000039020000}"/>
    <cellStyle name="Normal 4 11 2 2" xfId="666" xr:uid="{00000000-0005-0000-0000-00003A020000}"/>
    <cellStyle name="Normal 4 11 3" xfId="540" xr:uid="{00000000-0005-0000-0000-00003B020000}"/>
    <cellStyle name="Normal 4 12" xfId="339" xr:uid="{00000000-0005-0000-0000-00003C020000}"/>
    <cellStyle name="Normal 4 12 2" xfId="603" xr:uid="{00000000-0005-0000-0000-00003D020000}"/>
    <cellStyle name="Normal 4 13" xfId="739" xr:uid="{00000000-0005-0000-0000-00003E020000}"/>
    <cellStyle name="Normal 4 14" xfId="751" xr:uid="{00000000-0005-0000-0000-00003F020000}"/>
    <cellStyle name="Normal 4 15" xfId="488" xr:uid="{00000000-0005-0000-0000-000040020000}"/>
    <cellStyle name="Normal 4 16" xfId="766" xr:uid="{00000000-0005-0000-0000-000041020000}"/>
    <cellStyle name="Normal 4 2" xfId="340" xr:uid="{00000000-0005-0000-0000-000042020000}"/>
    <cellStyle name="Normal 4 2 2" xfId="341" xr:uid="{00000000-0005-0000-0000-000043020000}"/>
    <cellStyle name="Normal 4 2 2 2" xfId="342" xr:uid="{00000000-0005-0000-0000-000044020000}"/>
    <cellStyle name="Normal 4 2 2 2 2" xfId="343" xr:uid="{00000000-0005-0000-0000-000045020000}"/>
    <cellStyle name="Normal 4 2 2 2 2 2" xfId="711" xr:uid="{00000000-0005-0000-0000-000046020000}"/>
    <cellStyle name="Normal 4 2 2 2 3" xfId="585" xr:uid="{00000000-0005-0000-0000-000047020000}"/>
    <cellStyle name="Normal 4 2 2 3" xfId="344" xr:uid="{00000000-0005-0000-0000-000048020000}"/>
    <cellStyle name="Normal 4 2 2 3 2" xfId="648" xr:uid="{00000000-0005-0000-0000-000049020000}"/>
    <cellStyle name="Normal 4 2 2 4" xfId="522" xr:uid="{00000000-0005-0000-0000-00004A020000}"/>
    <cellStyle name="Normal 4 2 3" xfId="345" xr:uid="{00000000-0005-0000-0000-00004B020000}"/>
    <cellStyle name="Normal 4 2 3 2" xfId="731" xr:uid="{00000000-0005-0000-0000-00004C020000}"/>
    <cellStyle name="Normal 4 2 4" xfId="346" xr:uid="{00000000-0005-0000-0000-00004D020000}"/>
    <cellStyle name="Normal 4 3" xfId="347" xr:uid="{00000000-0005-0000-0000-00004E020000}"/>
    <cellStyle name="Normal 4 4" xfId="348" xr:uid="{00000000-0005-0000-0000-00004F020000}"/>
    <cellStyle name="Normal 4 5" xfId="349" xr:uid="{00000000-0005-0000-0000-000050020000}"/>
    <cellStyle name="Normal 4 6" xfId="350" xr:uid="{00000000-0005-0000-0000-000051020000}"/>
    <cellStyle name="Normal 4 6 2" xfId="351" xr:uid="{00000000-0005-0000-0000-000052020000}"/>
    <cellStyle name="Normal 4 7" xfId="352" xr:uid="{00000000-0005-0000-0000-000053020000}"/>
    <cellStyle name="Normal 4 7 2" xfId="353" xr:uid="{00000000-0005-0000-0000-000054020000}"/>
    <cellStyle name="Normal 4 8" xfId="354" xr:uid="{00000000-0005-0000-0000-000055020000}"/>
    <cellStyle name="Normal 4 8 2" xfId="355" xr:uid="{00000000-0005-0000-0000-000056020000}"/>
    <cellStyle name="Normal 4 8 2 2" xfId="356" xr:uid="{00000000-0005-0000-0000-000057020000}"/>
    <cellStyle name="Normal 4 8 2 2 2" xfId="691" xr:uid="{00000000-0005-0000-0000-000058020000}"/>
    <cellStyle name="Normal 4 8 2 3" xfId="565" xr:uid="{00000000-0005-0000-0000-000059020000}"/>
    <cellStyle name="Normal 4 8 3" xfId="357" xr:uid="{00000000-0005-0000-0000-00005A020000}"/>
    <cellStyle name="Normal 4 8 3 2" xfId="628" xr:uid="{00000000-0005-0000-0000-00005B020000}"/>
    <cellStyle name="Normal 4 8 4" xfId="502" xr:uid="{00000000-0005-0000-0000-00005C020000}"/>
    <cellStyle name="Normal 4 9" xfId="358" xr:uid="{00000000-0005-0000-0000-00005D020000}"/>
    <cellStyle name="Normal 40" xfId="4" xr:uid="{00000000-0005-0000-0000-00005E020000}"/>
    <cellStyle name="Normal 40 2" xfId="756" xr:uid="{00000000-0005-0000-0000-00005F020000}"/>
    <cellStyle name="Normal 41" xfId="484" xr:uid="{00000000-0005-0000-0000-000060020000}"/>
    <cellStyle name="Normal 42" xfId="759" xr:uid="{00000000-0005-0000-0000-000061020000}"/>
    <cellStyle name="Normal 43" xfId="763" xr:uid="{00000000-0005-0000-0000-000062020000}"/>
    <cellStyle name="Normal 44" xfId="770" xr:uid="{19328D89-C1E5-47FA-AEC6-BEE0E3CF8F99}"/>
    <cellStyle name="Normal 5" xfId="359" xr:uid="{00000000-0005-0000-0000-000063020000}"/>
    <cellStyle name="Normal 5 2" xfId="360" xr:uid="{00000000-0005-0000-0000-000064020000}"/>
    <cellStyle name="Normal 5 3" xfId="361" xr:uid="{00000000-0005-0000-0000-000065020000}"/>
    <cellStyle name="Normal 5 4" xfId="362" xr:uid="{00000000-0005-0000-0000-000066020000}"/>
    <cellStyle name="Normal 6" xfId="363" xr:uid="{00000000-0005-0000-0000-000067020000}"/>
    <cellStyle name="Normal 6 10" xfId="740" xr:uid="{00000000-0005-0000-0000-000068020000}"/>
    <cellStyle name="Normal 6 11" xfId="752" xr:uid="{00000000-0005-0000-0000-000069020000}"/>
    <cellStyle name="Normal 6 12" xfId="491" xr:uid="{00000000-0005-0000-0000-00006A020000}"/>
    <cellStyle name="Normal 6 2" xfId="364" xr:uid="{00000000-0005-0000-0000-00006B020000}"/>
    <cellStyle name="Normal 6 2 2" xfId="365" xr:uid="{00000000-0005-0000-0000-00006C020000}"/>
    <cellStyle name="Normal 6 2 3" xfId="366" xr:uid="{00000000-0005-0000-0000-00006D020000}"/>
    <cellStyle name="Normal 6 2 3 2" xfId="367" xr:uid="{00000000-0005-0000-0000-00006E020000}"/>
    <cellStyle name="Normal 6 2 3 2 2" xfId="368" xr:uid="{00000000-0005-0000-0000-00006F020000}"/>
    <cellStyle name="Normal 6 2 3 2 2 2" xfId="698" xr:uid="{00000000-0005-0000-0000-000070020000}"/>
    <cellStyle name="Normal 6 2 3 2 3" xfId="572" xr:uid="{00000000-0005-0000-0000-000071020000}"/>
    <cellStyle name="Normal 6 2 3 3" xfId="369" xr:uid="{00000000-0005-0000-0000-000072020000}"/>
    <cellStyle name="Normal 6 2 3 3 2" xfId="635" xr:uid="{00000000-0005-0000-0000-000073020000}"/>
    <cellStyle name="Normal 6 2 3 4" xfId="509" xr:uid="{00000000-0005-0000-0000-000074020000}"/>
    <cellStyle name="Normal 6 2 4" xfId="370" xr:uid="{00000000-0005-0000-0000-000075020000}"/>
    <cellStyle name="Normal 6 2 4 2" xfId="371" xr:uid="{00000000-0005-0000-0000-000076020000}"/>
    <cellStyle name="Normal 6 2 4 2 2" xfId="372" xr:uid="{00000000-0005-0000-0000-000077020000}"/>
    <cellStyle name="Normal 6 2 4 2 2 2" xfId="723" xr:uid="{00000000-0005-0000-0000-000078020000}"/>
    <cellStyle name="Normal 6 2 4 2 3" xfId="597" xr:uid="{00000000-0005-0000-0000-000079020000}"/>
    <cellStyle name="Normal 6 2 4 3" xfId="373" xr:uid="{00000000-0005-0000-0000-00007A020000}"/>
    <cellStyle name="Normal 6 2 4 3 2" xfId="660" xr:uid="{00000000-0005-0000-0000-00007B020000}"/>
    <cellStyle name="Normal 6 2 4 4" xfId="534" xr:uid="{00000000-0005-0000-0000-00007C020000}"/>
    <cellStyle name="Normal 6 2 5" xfId="374" xr:uid="{00000000-0005-0000-0000-00007D020000}"/>
    <cellStyle name="Normal 6 2 5 2" xfId="375" xr:uid="{00000000-0005-0000-0000-00007E020000}"/>
    <cellStyle name="Normal 6 2 5 2 2" xfId="673" xr:uid="{00000000-0005-0000-0000-00007F020000}"/>
    <cellStyle name="Normal 6 2 5 3" xfId="547" xr:uid="{00000000-0005-0000-0000-000080020000}"/>
    <cellStyle name="Normal 6 2 6" xfId="376" xr:uid="{00000000-0005-0000-0000-000081020000}"/>
    <cellStyle name="Normal 6 2 6 2" xfId="610" xr:uid="{00000000-0005-0000-0000-000082020000}"/>
    <cellStyle name="Normal 6 2 7" xfId="741" xr:uid="{00000000-0005-0000-0000-000083020000}"/>
    <cellStyle name="Normal 6 2 8" xfId="753" xr:uid="{00000000-0005-0000-0000-000084020000}"/>
    <cellStyle name="Normal 6 2 9" xfId="495" xr:uid="{00000000-0005-0000-0000-000085020000}"/>
    <cellStyle name="Normal 6 3" xfId="377" xr:uid="{00000000-0005-0000-0000-000086020000}"/>
    <cellStyle name="Normal 6 4" xfId="378" xr:uid="{00000000-0005-0000-0000-000087020000}"/>
    <cellStyle name="Normal 6 5" xfId="379" xr:uid="{00000000-0005-0000-0000-000088020000}"/>
    <cellStyle name="Normal 6 5 2" xfId="380" xr:uid="{00000000-0005-0000-0000-000089020000}"/>
    <cellStyle name="Normal 6 5 2 2" xfId="381" xr:uid="{00000000-0005-0000-0000-00008A020000}"/>
    <cellStyle name="Normal 6 5 2 2 2" xfId="703" xr:uid="{00000000-0005-0000-0000-00008B020000}"/>
    <cellStyle name="Normal 6 5 2 3" xfId="577" xr:uid="{00000000-0005-0000-0000-00008C020000}"/>
    <cellStyle name="Normal 6 5 3" xfId="382" xr:uid="{00000000-0005-0000-0000-00008D020000}"/>
    <cellStyle name="Normal 6 5 3 2" xfId="640" xr:uid="{00000000-0005-0000-0000-00008E020000}"/>
    <cellStyle name="Normal 6 5 4" xfId="514" xr:uid="{00000000-0005-0000-0000-00008F020000}"/>
    <cellStyle name="Normal 6 6" xfId="383" xr:uid="{00000000-0005-0000-0000-000090020000}"/>
    <cellStyle name="Normal 6 6 2" xfId="384" xr:uid="{00000000-0005-0000-0000-000091020000}"/>
    <cellStyle name="Normal 6 6 2 2" xfId="385" xr:uid="{00000000-0005-0000-0000-000092020000}"/>
    <cellStyle name="Normal 6 6 2 2 2" xfId="694" xr:uid="{00000000-0005-0000-0000-000093020000}"/>
    <cellStyle name="Normal 6 6 2 3" xfId="568" xr:uid="{00000000-0005-0000-0000-000094020000}"/>
    <cellStyle name="Normal 6 6 3" xfId="386" xr:uid="{00000000-0005-0000-0000-000095020000}"/>
    <cellStyle name="Normal 6 6 3 2" xfId="631" xr:uid="{00000000-0005-0000-0000-000096020000}"/>
    <cellStyle name="Normal 6 6 4" xfId="505" xr:uid="{00000000-0005-0000-0000-000097020000}"/>
    <cellStyle name="Normal 6 7" xfId="387" xr:uid="{00000000-0005-0000-0000-000098020000}"/>
    <cellStyle name="Normal 6 7 2" xfId="388" xr:uid="{00000000-0005-0000-0000-000099020000}"/>
    <cellStyle name="Normal 6 7 2 2" xfId="389" xr:uid="{00000000-0005-0000-0000-00009A020000}"/>
    <cellStyle name="Normal 6 7 2 2 2" xfId="722" xr:uid="{00000000-0005-0000-0000-00009B020000}"/>
    <cellStyle name="Normal 6 7 2 3" xfId="596" xr:uid="{00000000-0005-0000-0000-00009C020000}"/>
    <cellStyle name="Normal 6 7 3" xfId="390" xr:uid="{00000000-0005-0000-0000-00009D020000}"/>
    <cellStyle name="Normal 6 7 3 2" xfId="659" xr:uid="{00000000-0005-0000-0000-00009E020000}"/>
    <cellStyle name="Normal 6 7 4" xfId="533" xr:uid="{00000000-0005-0000-0000-00009F020000}"/>
    <cellStyle name="Normal 6 8" xfId="391" xr:uid="{00000000-0005-0000-0000-0000A0020000}"/>
    <cellStyle name="Normal 6 8 2" xfId="392" xr:uid="{00000000-0005-0000-0000-0000A1020000}"/>
    <cellStyle name="Normal 6 8 2 2" xfId="669" xr:uid="{00000000-0005-0000-0000-0000A2020000}"/>
    <cellStyle name="Normal 6 8 3" xfId="543" xr:uid="{00000000-0005-0000-0000-0000A3020000}"/>
    <cellStyle name="Normal 6 9" xfId="393" xr:uid="{00000000-0005-0000-0000-0000A4020000}"/>
    <cellStyle name="Normal 6 9 2" xfId="606" xr:uid="{00000000-0005-0000-0000-0000A5020000}"/>
    <cellStyle name="Normal 7" xfId="394" xr:uid="{00000000-0005-0000-0000-0000A6020000}"/>
    <cellStyle name="Normal 7 2" xfId="395" xr:uid="{00000000-0005-0000-0000-0000A7020000}"/>
    <cellStyle name="Normal 7 3" xfId="396" xr:uid="{00000000-0005-0000-0000-0000A8020000}"/>
    <cellStyle name="Normal 8" xfId="397" xr:uid="{00000000-0005-0000-0000-0000A9020000}"/>
    <cellStyle name="Normal 8 2" xfId="398" xr:uid="{00000000-0005-0000-0000-0000AA020000}"/>
    <cellStyle name="Normal 8 3" xfId="399" xr:uid="{00000000-0005-0000-0000-0000AB020000}"/>
    <cellStyle name="Normal 8 4" xfId="400" xr:uid="{00000000-0005-0000-0000-0000AC020000}"/>
    <cellStyle name="Normal 8 5" xfId="401" xr:uid="{00000000-0005-0000-0000-0000AD020000}"/>
    <cellStyle name="Normal 9" xfId="402" xr:uid="{00000000-0005-0000-0000-0000AE020000}"/>
    <cellStyle name="Normal 9 10" xfId="754" xr:uid="{00000000-0005-0000-0000-0000AF020000}"/>
    <cellStyle name="Normal 9 11" xfId="492" xr:uid="{00000000-0005-0000-0000-0000B0020000}"/>
    <cellStyle name="Normal 9 2" xfId="403" xr:uid="{00000000-0005-0000-0000-0000B1020000}"/>
    <cellStyle name="Normal 9 2 2" xfId="404" xr:uid="{00000000-0005-0000-0000-0000B2020000}"/>
    <cellStyle name="Normal 9 2 3" xfId="405" xr:uid="{00000000-0005-0000-0000-0000B3020000}"/>
    <cellStyle name="Normal 9 2 3 2" xfId="406" xr:uid="{00000000-0005-0000-0000-0000B4020000}"/>
    <cellStyle name="Normal 9 2 3 2 2" xfId="407" xr:uid="{00000000-0005-0000-0000-0000B5020000}"/>
    <cellStyle name="Normal 9 2 3 2 2 2" xfId="696" xr:uid="{00000000-0005-0000-0000-0000B6020000}"/>
    <cellStyle name="Normal 9 2 3 2 3" xfId="570" xr:uid="{00000000-0005-0000-0000-0000B7020000}"/>
    <cellStyle name="Normal 9 2 3 3" xfId="408" xr:uid="{00000000-0005-0000-0000-0000B8020000}"/>
    <cellStyle name="Normal 9 2 3 3 2" xfId="633" xr:uid="{00000000-0005-0000-0000-0000B9020000}"/>
    <cellStyle name="Normal 9 2 3 4" xfId="507" xr:uid="{00000000-0005-0000-0000-0000BA020000}"/>
    <cellStyle name="Normal 9 2 4" xfId="409" xr:uid="{00000000-0005-0000-0000-0000BB020000}"/>
    <cellStyle name="Normal 9 2 4 2" xfId="410" xr:uid="{00000000-0005-0000-0000-0000BC020000}"/>
    <cellStyle name="Normal 9 2 4 2 2" xfId="411" xr:uid="{00000000-0005-0000-0000-0000BD020000}"/>
    <cellStyle name="Normal 9 2 4 2 2 2" xfId="725" xr:uid="{00000000-0005-0000-0000-0000BE020000}"/>
    <cellStyle name="Normal 9 2 4 2 3" xfId="599" xr:uid="{00000000-0005-0000-0000-0000BF020000}"/>
    <cellStyle name="Normal 9 2 4 3" xfId="412" xr:uid="{00000000-0005-0000-0000-0000C0020000}"/>
    <cellStyle name="Normal 9 2 4 3 2" xfId="662" xr:uid="{00000000-0005-0000-0000-0000C1020000}"/>
    <cellStyle name="Normal 9 2 4 4" xfId="536" xr:uid="{00000000-0005-0000-0000-0000C2020000}"/>
    <cellStyle name="Normal 9 2 5" xfId="413" xr:uid="{00000000-0005-0000-0000-0000C3020000}"/>
    <cellStyle name="Normal 9 2 5 2" xfId="414" xr:uid="{00000000-0005-0000-0000-0000C4020000}"/>
    <cellStyle name="Normal 9 2 5 2 2" xfId="671" xr:uid="{00000000-0005-0000-0000-0000C5020000}"/>
    <cellStyle name="Normal 9 2 5 3" xfId="545" xr:uid="{00000000-0005-0000-0000-0000C6020000}"/>
    <cellStyle name="Normal 9 2 6" xfId="415" xr:uid="{00000000-0005-0000-0000-0000C7020000}"/>
    <cellStyle name="Normal 9 2 6 2" xfId="608" xr:uid="{00000000-0005-0000-0000-0000C8020000}"/>
    <cellStyle name="Normal 9 2 7" xfId="743" xr:uid="{00000000-0005-0000-0000-0000C9020000}"/>
    <cellStyle name="Normal 9 2 8" xfId="755" xr:uid="{00000000-0005-0000-0000-0000CA020000}"/>
    <cellStyle name="Normal 9 2 9" xfId="493" xr:uid="{00000000-0005-0000-0000-0000CB020000}"/>
    <cellStyle name="Normal 9 3" xfId="416" xr:uid="{00000000-0005-0000-0000-0000CC020000}"/>
    <cellStyle name="Normal 9 4" xfId="417" xr:uid="{00000000-0005-0000-0000-0000CD020000}"/>
    <cellStyle name="Normal 9 5" xfId="418" xr:uid="{00000000-0005-0000-0000-0000CE020000}"/>
    <cellStyle name="Normal 9 5 2" xfId="419" xr:uid="{00000000-0005-0000-0000-0000CF020000}"/>
    <cellStyle name="Normal 9 5 2 2" xfId="420" xr:uid="{00000000-0005-0000-0000-0000D0020000}"/>
    <cellStyle name="Normal 9 5 2 2 2" xfId="695" xr:uid="{00000000-0005-0000-0000-0000D1020000}"/>
    <cellStyle name="Normal 9 5 2 3" xfId="569" xr:uid="{00000000-0005-0000-0000-0000D2020000}"/>
    <cellStyle name="Normal 9 5 3" xfId="421" xr:uid="{00000000-0005-0000-0000-0000D3020000}"/>
    <cellStyle name="Normal 9 5 3 2" xfId="632" xr:uid="{00000000-0005-0000-0000-0000D4020000}"/>
    <cellStyle name="Normal 9 5 4" xfId="506" xr:uid="{00000000-0005-0000-0000-0000D5020000}"/>
    <cellStyle name="Normal 9 6" xfId="422" xr:uid="{00000000-0005-0000-0000-0000D6020000}"/>
    <cellStyle name="Normal 9 6 2" xfId="423" xr:uid="{00000000-0005-0000-0000-0000D7020000}"/>
    <cellStyle name="Normal 9 6 2 2" xfId="424" xr:uid="{00000000-0005-0000-0000-0000D8020000}"/>
    <cellStyle name="Normal 9 6 2 2 2" xfId="724" xr:uid="{00000000-0005-0000-0000-0000D9020000}"/>
    <cellStyle name="Normal 9 6 2 3" xfId="598" xr:uid="{00000000-0005-0000-0000-0000DA020000}"/>
    <cellStyle name="Normal 9 6 3" xfId="425" xr:uid="{00000000-0005-0000-0000-0000DB020000}"/>
    <cellStyle name="Normal 9 6 3 2" xfId="661" xr:uid="{00000000-0005-0000-0000-0000DC020000}"/>
    <cellStyle name="Normal 9 6 4" xfId="535" xr:uid="{00000000-0005-0000-0000-0000DD020000}"/>
    <cellStyle name="Normal 9 7" xfId="426" xr:uid="{00000000-0005-0000-0000-0000DE020000}"/>
    <cellStyle name="Normal 9 7 2" xfId="427" xr:uid="{00000000-0005-0000-0000-0000DF020000}"/>
    <cellStyle name="Normal 9 7 2 2" xfId="670" xr:uid="{00000000-0005-0000-0000-0000E0020000}"/>
    <cellStyle name="Normal 9 7 3" xfId="544" xr:uid="{00000000-0005-0000-0000-0000E1020000}"/>
    <cellStyle name="Normal 9 8" xfId="428" xr:uid="{00000000-0005-0000-0000-0000E2020000}"/>
    <cellStyle name="Normal 9 8 2" xfId="607" xr:uid="{00000000-0005-0000-0000-0000E3020000}"/>
    <cellStyle name="Normal 9 9" xfId="742" xr:uid="{00000000-0005-0000-0000-0000E4020000}"/>
    <cellStyle name="Note 2" xfId="429" xr:uid="{00000000-0005-0000-0000-0000E5020000}"/>
    <cellStyle name="Note 2 2" xfId="430" xr:uid="{00000000-0005-0000-0000-0000E6020000}"/>
    <cellStyle name="Note 2 3" xfId="431" xr:uid="{00000000-0005-0000-0000-0000E7020000}"/>
    <cellStyle name="Note 2 3 2" xfId="432" xr:uid="{00000000-0005-0000-0000-0000E8020000}"/>
    <cellStyle name="Note 2 3 2 2" xfId="705" xr:uid="{00000000-0005-0000-0000-0000E9020000}"/>
    <cellStyle name="Note 2 3 3" xfId="579" xr:uid="{00000000-0005-0000-0000-0000EA020000}"/>
    <cellStyle name="Note 2 4" xfId="433" xr:uid="{00000000-0005-0000-0000-0000EB020000}"/>
    <cellStyle name="Note 2 4 2" xfId="642" xr:uid="{00000000-0005-0000-0000-0000EC020000}"/>
    <cellStyle name="Note 2 5" xfId="434" xr:uid="{00000000-0005-0000-0000-0000ED020000}"/>
    <cellStyle name="Note 2 6" xfId="516" xr:uid="{00000000-0005-0000-0000-0000EE020000}"/>
    <cellStyle name="Output" xfId="453" builtinId="21" customBuiltin="1"/>
    <cellStyle name="Output 2" xfId="435" xr:uid="{00000000-0005-0000-0000-0000F0020000}"/>
    <cellStyle name="Percent 2" xfId="2" xr:uid="{00000000-0005-0000-0000-0000F1020000}"/>
    <cellStyle name="Percent 2 2" xfId="436" xr:uid="{00000000-0005-0000-0000-0000F2020000}"/>
    <cellStyle name="Percent 3" xfId="437" xr:uid="{00000000-0005-0000-0000-0000F3020000}"/>
    <cellStyle name="Percent 3 2" xfId="438" xr:uid="{00000000-0005-0000-0000-0000F4020000}"/>
    <cellStyle name="Percent 3 2 2" xfId="439" xr:uid="{00000000-0005-0000-0000-0000F5020000}"/>
    <cellStyle name="Percent 3 2 2 2" xfId="702" xr:uid="{00000000-0005-0000-0000-0000F6020000}"/>
    <cellStyle name="Percent 3 2 3" xfId="576" xr:uid="{00000000-0005-0000-0000-0000F7020000}"/>
    <cellStyle name="Percent 3 3" xfId="440" xr:uid="{00000000-0005-0000-0000-0000F8020000}"/>
    <cellStyle name="Percent 3 3 2" xfId="639" xr:uid="{00000000-0005-0000-0000-0000F9020000}"/>
    <cellStyle name="Percent 3 4" xfId="513" xr:uid="{00000000-0005-0000-0000-0000FA020000}"/>
    <cellStyle name="Percent 4" xfId="441" xr:uid="{00000000-0005-0000-0000-0000FB020000}"/>
    <cellStyle name="Percent 5" xfId="771" xr:uid="{77A3D84D-1D9F-497B-AD32-743E3254996D}"/>
    <cellStyle name="Title 2" xfId="442" xr:uid="{00000000-0005-0000-0000-0000FC020000}"/>
    <cellStyle name="Title 3" xfId="497" xr:uid="{00000000-0005-0000-0000-0000FD020000}"/>
    <cellStyle name="Total" xfId="459" builtinId="25" customBuiltin="1"/>
    <cellStyle name="Total 2" xfId="443" xr:uid="{00000000-0005-0000-0000-0000FF020000}"/>
    <cellStyle name="Warning Text" xfId="457" builtinId="11" customBuiltin="1"/>
    <cellStyle name="Warning Text 2" xfId="444" xr:uid="{00000000-0005-0000-0000-000001030000}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Residential%20Cost%20Effectiveness%20calcul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  <sheetName val="DeliveryAdmin"/>
      <sheetName val="APP 2885"/>
    </sheetNames>
    <sheetDataSet>
      <sheetData sheetId="0"/>
      <sheetData sheetId="1"/>
      <sheetData sheetId="2">
        <row r="11">
          <cell r="B11">
            <v>0.1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orvick, Jon" id="{4A820A3C-4705-4ED9-A242-5AEA89A11BF9}" userId="S::Jon.Storvick@cngc.com::28eddeee-209e-4925-9513-23bbf73119c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3-30T23:40:11.07" personId="{4A820A3C-4705-4ED9-A242-5AEA89A11BF9}" id="{4A4AB2D0-A8B6-4EFD-A07E-6B342F286CD9}">
    <text>This row is sourced from Workpaper 3 Residential report on Tab 'Total First Year' located:\\cngc-sea-fp1\Data\Dept\Rates\ENERGY EFFICIENCY\ANNUAL REPORTING\Annual Report 2021\Work Papers_Master Copies</text>
  </threadedComment>
  <threadedComment ref="B7" dT="2022-03-30T23:40:30.68" personId="{4A820A3C-4705-4ED9-A242-5AEA89A11BF9}" id="{01A5BD15-ABEA-4E90-8892-6B36BC10F3F4}">
    <text>This row is sourced from Workpaper 2 Commercial report on Tab 'TOTAL FIRST YEAR' located:\\cngc-sea-fp1\Data\Dept\Rates\ENERGY EFFICIENCY\ANNUAL REPORTING\Annual Report 2021\Work Papers_Master Copies</text>
  </threadedComment>
  <threadedComment ref="B15" dT="2022-03-30T23:40:48.50" personId="{4A820A3C-4705-4ED9-A242-5AEA89A11BF9}" id="{93114B8D-089A-4C47-A447-C2BC9A9D3E36}">
    <text>This row is sourced from Workpaper 4 Low Income report on Tab '2021 TOTAL 1ST YEAR by MEASURE' located:\\cngc-sea-fp1\Data\Dept\Rates\ENERGY EFFICIENCY\ANNUAL REPORTING\Annual Report 2021\Work Papers_Master Copies</text>
  </threadedComment>
  <threadedComment ref="B23" dT="2022-03-30T23:41:21.96" personId="{4A820A3C-4705-4ED9-A242-5AEA89A11BF9}" id="{CC64ABA3-3E5E-44F8-8AB1-4A8F11431E5A}">
    <text>Sourced from Detail of Conservation Accounts 2021_V5 on Tab '2021 Expense Tally' Column G located:\\cngc-sea-fp1\Data\Dept\Rates\ENERGY EFFICIENCY\ANNUAL REPORTING\Annual Report 2021\Accounting Reconciliation</text>
  </threadedComment>
  <threadedComment ref="B24" dT="2022-03-30T23:41:31.33" personId="{4A820A3C-4705-4ED9-A242-5AEA89A11BF9}" id="{C4DE71C0-C1FD-4223-BEEE-C1F0899074D1}">
    <text>Sourced from Detail of Conservation Accounts 2021_V5 on Tab '2021 Expense Tally' Column G located:\\cngc-sea-fp1\Data\Dept\Rates\ENERGY EFFICIENCY\ANNUAL REPORTING\Annual Report 2021\Accounting Reconciliation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zoomScale="115" zoomScaleNormal="115" workbookViewId="0">
      <selection activeCell="F21" sqref="F21"/>
    </sheetView>
  </sheetViews>
  <sheetFormatPr defaultColWidth="9.140625" defaultRowHeight="12.75" x14ac:dyDescent="0.2"/>
  <cols>
    <col min="1" max="1" width="2" style="15" customWidth="1"/>
    <col min="2" max="2" width="46" style="12" customWidth="1"/>
    <col min="3" max="3" width="16" style="13" bestFit="1" customWidth="1"/>
    <col min="4" max="4" width="16" style="2" customWidth="1"/>
    <col min="5" max="5" width="15.140625" style="2" bestFit="1" customWidth="1"/>
    <col min="6" max="6" width="14.85546875" style="2" bestFit="1" customWidth="1"/>
    <col min="7" max="7" width="17.42578125" style="15" bestFit="1" customWidth="1"/>
    <col min="8" max="8" width="11.5703125" style="2" customWidth="1"/>
    <col min="9" max="9" width="14.5703125" style="2" bestFit="1" customWidth="1"/>
    <col min="10" max="10" width="17.85546875" style="5" bestFit="1" customWidth="1"/>
    <col min="11" max="11" width="15.140625" style="2" bestFit="1" customWidth="1"/>
    <col min="12" max="12" width="15.85546875" style="2" customWidth="1"/>
    <col min="13" max="13" width="14.5703125" style="2" bestFit="1" customWidth="1"/>
    <col min="14" max="14" width="14" style="2" bestFit="1" customWidth="1"/>
    <col min="15" max="15" width="5.5703125" style="2" customWidth="1"/>
    <col min="16" max="16" width="17.42578125" style="5" bestFit="1" customWidth="1"/>
    <col min="17" max="17" width="13.5703125" style="5" bestFit="1" customWidth="1"/>
    <col min="18" max="18" width="12.7109375" style="5" bestFit="1" customWidth="1"/>
    <col min="19" max="16384" width="9.140625" style="2"/>
  </cols>
  <sheetData>
    <row r="1" spans="2:18" ht="18.75" x14ac:dyDescent="0.3"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2:18" s="15" customFormat="1" x14ac:dyDescent="0.2">
      <c r="B2" s="1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18.75" x14ac:dyDescent="0.3">
      <c r="B3" s="49" t="s">
        <v>46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5" spans="2:18" s="3" customFormat="1" ht="39.75" customHeight="1" x14ac:dyDescent="0.2">
      <c r="B5" s="18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44</v>
      </c>
      <c r="H5" s="18" t="s">
        <v>17</v>
      </c>
      <c r="I5" s="18" t="s">
        <v>18</v>
      </c>
      <c r="J5" s="18" t="s">
        <v>19</v>
      </c>
      <c r="K5" s="18" t="s">
        <v>20</v>
      </c>
      <c r="L5" s="18" t="s">
        <v>21</v>
      </c>
      <c r="M5" s="18" t="s">
        <v>22</v>
      </c>
      <c r="N5" s="18" t="s">
        <v>23</v>
      </c>
      <c r="O5" s="18" t="s">
        <v>24</v>
      </c>
      <c r="P5" s="18" t="s">
        <v>25</v>
      </c>
      <c r="Q5" s="18" t="s">
        <v>26</v>
      </c>
      <c r="R5" s="18" t="s">
        <v>23</v>
      </c>
    </row>
    <row r="6" spans="2:18" s="3" customFormat="1" ht="18.75" customHeight="1" x14ac:dyDescent="0.2">
      <c r="B6" s="21" t="s">
        <v>9</v>
      </c>
      <c r="C6" s="22">
        <v>4126</v>
      </c>
      <c r="D6" s="22">
        <v>436103.39</v>
      </c>
      <c r="E6" s="23">
        <v>5749435.0199999996</v>
      </c>
      <c r="F6" s="23">
        <v>309855.06400000001</v>
      </c>
      <c r="G6" s="23">
        <f>E6-F6</f>
        <v>5439579.9559999993</v>
      </c>
      <c r="H6" s="24">
        <v>22.92</v>
      </c>
      <c r="I6" s="22">
        <v>6523265</v>
      </c>
      <c r="J6" s="23">
        <v>931291.5</v>
      </c>
      <c r="K6" s="23">
        <v>2786510.06</v>
      </c>
      <c r="L6" s="23">
        <f>(K6/I6)</f>
        <v>0.42716493351105622</v>
      </c>
      <c r="M6" s="23">
        <f>(K6+J6)/I6</f>
        <v>0.56992956134696349</v>
      </c>
      <c r="N6" s="22">
        <f>VLOOKUP(H6,'APP 2885'!$B$10:$G$54,6)*D6/(K6+J6)</f>
        <v>2.7765996245869142</v>
      </c>
      <c r="O6" s="25"/>
      <c r="P6" s="23">
        <f>(E6-F6)/I6</f>
        <v>0.8338738279067307</v>
      </c>
      <c r="Q6" s="23">
        <f>(E6-F6+J6)/I6</f>
        <v>0.97663845574263797</v>
      </c>
      <c r="R6" s="22">
        <f>VLOOKUP(H6,'APP 2885'!$B$10:$G$54,4)*D6/(G6+J6)</f>
        <v>1.4730176079276236</v>
      </c>
    </row>
    <row r="7" spans="2:18" s="3" customFormat="1" ht="18.75" customHeight="1" x14ac:dyDescent="0.2">
      <c r="B7" s="26" t="s">
        <v>3</v>
      </c>
      <c r="C7" s="27">
        <v>129</v>
      </c>
      <c r="D7" s="27">
        <v>798874.36</v>
      </c>
      <c r="E7" s="28">
        <v>2286008.75</v>
      </c>
      <c r="F7" s="28">
        <v>446993.09</v>
      </c>
      <c r="G7" s="28">
        <f>E7-F7</f>
        <v>1839015.66</v>
      </c>
      <c r="H7" s="29">
        <v>16.54</v>
      </c>
      <c r="I7" s="27">
        <v>9860736</v>
      </c>
      <c r="J7" s="28">
        <v>1600291.91</v>
      </c>
      <c r="K7" s="28">
        <v>1757837.71</v>
      </c>
      <c r="L7" s="28">
        <f>(K7/I7)</f>
        <v>0.1782663799132235</v>
      </c>
      <c r="M7" s="28">
        <f>(K7+J7)/I7</f>
        <v>0.34055567657424357</v>
      </c>
      <c r="N7" s="27">
        <f>VLOOKUP(H7,'APP 2885'!$B$10:$G$54,6)*D7/(K7+J7)</f>
        <v>3.8896358503000541</v>
      </c>
      <c r="O7" s="30"/>
      <c r="P7" s="28">
        <f>(E7-F7)/I7</f>
        <v>0.18649882321157366</v>
      </c>
      <c r="Q7" s="28">
        <f>(E7-F7+J7)/I7</f>
        <v>0.34878811987259367</v>
      </c>
      <c r="R7" s="27">
        <f>VLOOKUP(H7,'APP 2885'!$B$10:$G$54,4)*D7/(G7+J7)</f>
        <v>3.4525716412542833</v>
      </c>
    </row>
    <row r="8" spans="2:18" s="3" customFormat="1" ht="26.25" customHeight="1" x14ac:dyDescent="0.2">
      <c r="B8" s="31" t="s">
        <v>1</v>
      </c>
      <c r="C8" s="32">
        <f t="shared" ref="C8:K8" si="0">SUM(C6:C7)</f>
        <v>4255</v>
      </c>
      <c r="D8" s="32">
        <f t="shared" si="0"/>
        <v>1234977.75</v>
      </c>
      <c r="E8" s="33">
        <f t="shared" si="0"/>
        <v>8035443.7699999996</v>
      </c>
      <c r="F8" s="33">
        <f t="shared" si="0"/>
        <v>756848.1540000001</v>
      </c>
      <c r="G8" s="33">
        <f>E8-F8</f>
        <v>7278595.6159999995</v>
      </c>
      <c r="H8" s="34">
        <f>SUMPRODUCT(H6:H7,D6:D7)/SUM(D6:D7)</f>
        <v>18.792947171072516</v>
      </c>
      <c r="I8" s="32">
        <f t="shared" si="0"/>
        <v>16384001</v>
      </c>
      <c r="J8" s="33">
        <f t="shared" si="0"/>
        <v>2531583.41</v>
      </c>
      <c r="K8" s="33">
        <f t="shared" si="0"/>
        <v>4544347.7699999996</v>
      </c>
      <c r="L8" s="33">
        <f>K8/I8</f>
        <v>0.27736495926727539</v>
      </c>
      <c r="M8" s="33">
        <f>(K8+J8)/I8</f>
        <v>0.43188053882565069</v>
      </c>
      <c r="N8" s="32">
        <f>VLOOKUP(H8,'APP 2885'!$B$10:$G$54,6)*D8/(K8+J8)</f>
        <v>3.2636677145747206</v>
      </c>
      <c r="O8" s="31"/>
      <c r="P8" s="33">
        <f>(E8-F8)/I8</f>
        <v>0.44425019358824497</v>
      </c>
      <c r="Q8" s="33">
        <f>(E8-F8+J8)/I8</f>
        <v>0.59876577314662027</v>
      </c>
      <c r="R8" s="37">
        <f>VLOOKUP(H8,'APP 2885'!$B$10:$G$54,4)*D8/(G8+J8)</f>
        <v>2.1400302761145737</v>
      </c>
    </row>
    <row r="9" spans="2:18" s="3" customFormat="1" ht="29.25" customHeight="1" thickBot="1" x14ac:dyDescent="0.25">
      <c r="B9" s="35" t="s">
        <v>27</v>
      </c>
      <c r="C9" s="4"/>
      <c r="D9" s="4"/>
      <c r="E9" s="4"/>
      <c r="F9" s="4"/>
      <c r="G9" s="14"/>
      <c r="H9" s="4"/>
      <c r="I9" s="4"/>
      <c r="J9" s="4"/>
      <c r="K9" s="4"/>
      <c r="L9" s="4"/>
      <c r="M9" s="4"/>
      <c r="N9" s="61"/>
      <c r="O9" s="4"/>
      <c r="P9" s="4"/>
      <c r="Q9" s="5"/>
      <c r="R9" s="5"/>
    </row>
    <row r="10" spans="2:18" ht="29.25" customHeight="1" thickBot="1" x14ac:dyDescent="0.25">
      <c r="B10" s="19" t="s">
        <v>5</v>
      </c>
      <c r="C10" s="20">
        <v>3.4000000000000002E-2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6"/>
      <c r="R10" s="16"/>
    </row>
    <row r="11" spans="2:18" ht="29.25" customHeight="1" thickBot="1" x14ac:dyDescent="0.25">
      <c r="B11" s="19" t="s">
        <v>6</v>
      </c>
      <c r="C11" s="20">
        <v>0.02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6"/>
      <c r="R11" s="16"/>
    </row>
    <row r="12" spans="2:18" ht="29.25" customHeight="1" thickBot="1" x14ac:dyDescent="0.25">
      <c r="B12" s="19" t="s">
        <v>7</v>
      </c>
      <c r="C12" s="20">
        <v>3.4000000000000002E-2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6"/>
      <c r="R12" s="16"/>
    </row>
    <row r="13" spans="2:18" x14ac:dyDescent="0.2">
      <c r="B13" s="4"/>
      <c r="C13" s="4"/>
      <c r="D13" s="4"/>
      <c r="E13" s="4"/>
      <c r="F13" s="4"/>
      <c r="G13" s="14"/>
      <c r="H13" s="4"/>
      <c r="I13" s="4"/>
      <c r="J13" s="4"/>
      <c r="K13" s="4"/>
      <c r="L13" s="4"/>
      <c r="M13" s="4"/>
      <c r="N13" s="4"/>
      <c r="O13" s="4"/>
      <c r="P13" s="4"/>
    </row>
    <row r="14" spans="2:18" s="15" customFormat="1" ht="38.25" x14ac:dyDescent="0.2"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16</v>
      </c>
      <c r="G14" s="18" t="s">
        <v>44</v>
      </c>
      <c r="H14" s="18" t="s">
        <v>17</v>
      </c>
      <c r="I14" s="18" t="s">
        <v>18</v>
      </c>
      <c r="J14" s="18" t="s">
        <v>19</v>
      </c>
      <c r="K14" s="18" t="s">
        <v>20</v>
      </c>
      <c r="L14" s="18" t="s">
        <v>21</v>
      </c>
      <c r="M14" s="18" t="s">
        <v>22</v>
      </c>
      <c r="N14" s="18" t="s">
        <v>23</v>
      </c>
      <c r="O14" s="18" t="s">
        <v>24</v>
      </c>
      <c r="P14" s="18" t="s">
        <v>25</v>
      </c>
      <c r="Q14" s="18" t="s">
        <v>26</v>
      </c>
      <c r="R14" s="18" t="s">
        <v>23</v>
      </c>
    </row>
    <row r="15" spans="2:18" s="15" customFormat="1" ht="26.25" customHeight="1" x14ac:dyDescent="0.2">
      <c r="B15" s="31" t="s">
        <v>4</v>
      </c>
      <c r="C15" s="32">
        <v>162</v>
      </c>
      <c r="D15" s="32">
        <v>8244.82</v>
      </c>
      <c r="E15" s="33">
        <v>531009.72</v>
      </c>
      <c r="F15" s="33">
        <f>E15*0.1</f>
        <v>53100.972000000002</v>
      </c>
      <c r="G15" s="33">
        <f>E15-F15</f>
        <v>477908.74799999996</v>
      </c>
      <c r="H15" s="34">
        <v>35.119999999999997</v>
      </c>
      <c r="I15" s="32">
        <v>157714.23999999999</v>
      </c>
      <c r="J15" s="33">
        <v>23512.5</v>
      </c>
      <c r="K15" s="33">
        <v>663762.15</v>
      </c>
      <c r="L15" s="33">
        <f>K15/I15</f>
        <v>4.2086380405472585</v>
      </c>
      <c r="M15" s="33">
        <f>(K15+J15)/I15</f>
        <v>4.357720964194483</v>
      </c>
      <c r="N15" s="32">
        <f>VLOOKUP(H15,'APP 2885'!$B$10:$G$54,6)*D15/(K15+J15)</f>
        <v>0.51350235248949649</v>
      </c>
      <c r="O15" s="31"/>
      <c r="P15" s="33">
        <f>E15/I15</f>
        <v>3.3669104324378067</v>
      </c>
      <c r="Q15" s="33">
        <f>(E15+J15)/I15</f>
        <v>3.5159933560850307</v>
      </c>
      <c r="R15" s="32">
        <f>VLOOKUP(H15,'APP 2885'!$B$10:$G$54,4)*D15/(G15+J15)</f>
        <v>0.63984877710392329</v>
      </c>
    </row>
    <row r="16" spans="2:18" s="15" customFormat="1" ht="12.75" customHeight="1" x14ac:dyDescent="0.2">
      <c r="B16" s="5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6"/>
      <c r="R16" s="16"/>
    </row>
    <row r="17" spans="2:20" s="15" customFormat="1" x14ac:dyDescent="0.2">
      <c r="B17" s="5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6"/>
      <c r="R17" s="16"/>
    </row>
    <row r="18" spans="2:20" ht="28.5" customHeight="1" thickBot="1" x14ac:dyDescent="0.25">
      <c r="B18" s="35" t="s">
        <v>27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6"/>
      <c r="R18" s="16"/>
    </row>
    <row r="19" spans="2:20" s="3" customFormat="1" ht="28.5" customHeight="1" thickBot="1" x14ac:dyDescent="0.25">
      <c r="B19" s="19" t="s">
        <v>5</v>
      </c>
      <c r="C19" s="20">
        <v>3.4000000000000002E-2</v>
      </c>
      <c r="D19" s="8"/>
      <c r="E19" s="8"/>
      <c r="F19" s="9"/>
      <c r="G19" s="9"/>
      <c r="H19" s="9"/>
      <c r="I19" s="8"/>
      <c r="J19" s="8"/>
      <c r="K19" s="8"/>
      <c r="L19" s="9"/>
      <c r="M19" s="8"/>
      <c r="N19" s="8"/>
      <c r="O19" s="9"/>
      <c r="P19" s="8"/>
      <c r="Q19" s="9"/>
      <c r="R19" s="9"/>
    </row>
    <row r="20" spans="2:20" s="3" customFormat="1" ht="28.5" customHeight="1" thickBot="1" x14ac:dyDescent="0.25">
      <c r="B20" s="19" t="s">
        <v>6</v>
      </c>
      <c r="C20" s="20">
        <v>0.02</v>
      </c>
      <c r="D20" s="8"/>
      <c r="E20" s="8"/>
      <c r="F20" s="10"/>
      <c r="G20" s="10"/>
      <c r="H20" s="10"/>
      <c r="I20" s="8"/>
      <c r="J20" s="8"/>
      <c r="K20" s="8"/>
      <c r="L20" s="9"/>
      <c r="M20" s="8"/>
      <c r="N20" s="8"/>
      <c r="O20" s="9"/>
      <c r="P20" s="8"/>
      <c r="Q20" s="9"/>
      <c r="R20" s="9"/>
    </row>
    <row r="21" spans="2:20" s="3" customFormat="1" ht="28.5" customHeight="1" thickBot="1" x14ac:dyDescent="0.25">
      <c r="B21" s="19" t="s">
        <v>7</v>
      </c>
      <c r="C21" s="20">
        <v>3.4000000000000002E-2</v>
      </c>
      <c r="D21" s="8"/>
      <c r="E21" s="8"/>
      <c r="F21" s="11"/>
      <c r="G21" s="11"/>
      <c r="H21" s="10"/>
      <c r="I21" s="8"/>
      <c r="J21" s="8"/>
      <c r="K21" s="8"/>
      <c r="L21" s="9"/>
      <c r="M21" s="8"/>
      <c r="N21" s="8"/>
      <c r="O21" s="9"/>
      <c r="P21" s="8"/>
      <c r="Q21" s="9"/>
      <c r="R21" s="9"/>
    </row>
    <row r="22" spans="2:20" ht="13.5" thickBot="1" x14ac:dyDescent="0.25">
      <c r="B22" s="6"/>
      <c r="C22" s="7"/>
      <c r="D22" s="8"/>
      <c r="E22" s="8"/>
      <c r="F22" s="11"/>
      <c r="G22" s="11"/>
      <c r="H22" s="10"/>
      <c r="I22" s="8"/>
      <c r="J22" s="8"/>
      <c r="K22" s="8"/>
      <c r="L22" s="9"/>
      <c r="M22" s="8"/>
      <c r="N22" s="8"/>
      <c r="O22" s="9"/>
      <c r="P22" s="8"/>
      <c r="Q22" s="9"/>
      <c r="R22" s="9"/>
    </row>
    <row r="23" spans="2:20" ht="23.25" customHeight="1" thickBot="1" x14ac:dyDescent="0.25">
      <c r="B23" s="19" t="s">
        <v>8</v>
      </c>
      <c r="C23" s="36">
        <v>127663.4</v>
      </c>
      <c r="D23" s="8"/>
      <c r="E23" s="8"/>
      <c r="F23" s="10"/>
      <c r="G23" s="10"/>
      <c r="H23" s="10"/>
      <c r="I23" s="8"/>
      <c r="J23" s="8"/>
      <c r="K23" s="8"/>
      <c r="L23" s="9"/>
      <c r="M23" s="8"/>
      <c r="N23" s="8"/>
      <c r="O23" s="9"/>
      <c r="P23" s="8"/>
      <c r="Q23" s="9"/>
      <c r="R23" s="9"/>
    </row>
    <row r="24" spans="2:20" s="15" customFormat="1" ht="23.25" customHeight="1" thickBot="1" x14ac:dyDescent="0.25">
      <c r="B24" s="19" t="s">
        <v>28</v>
      </c>
      <c r="C24" s="36">
        <v>30600</v>
      </c>
      <c r="D24" s="8"/>
      <c r="E24" s="8"/>
      <c r="F24" s="10"/>
      <c r="G24" s="10"/>
      <c r="H24" s="10"/>
      <c r="I24" s="8"/>
      <c r="J24" s="8"/>
      <c r="K24" s="8"/>
      <c r="L24" s="9"/>
      <c r="M24" s="8"/>
      <c r="N24" s="8"/>
      <c r="O24" s="9"/>
      <c r="P24" s="8"/>
      <c r="Q24" s="9"/>
      <c r="R24" s="9"/>
    </row>
    <row r="25" spans="2:20" s="15" customFormat="1" ht="23.25" customHeight="1" thickBot="1" x14ac:dyDescent="0.25">
      <c r="B25" s="19" t="s">
        <v>10</v>
      </c>
      <c r="C25" s="36">
        <v>0</v>
      </c>
      <c r="D25" s="8"/>
      <c r="E25" s="8"/>
      <c r="F25" s="10"/>
      <c r="G25" s="10"/>
      <c r="H25" s="10"/>
      <c r="I25" s="8"/>
      <c r="J25" s="8"/>
      <c r="K25" s="8"/>
      <c r="L25" s="9"/>
      <c r="M25" s="8"/>
      <c r="N25" s="8"/>
      <c r="O25" s="9"/>
      <c r="P25" s="8"/>
      <c r="Q25" s="9"/>
      <c r="R25" s="9"/>
    </row>
    <row r="26" spans="2:20" s="15" customFormat="1" x14ac:dyDescent="0.2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2:20" s="8" customFormat="1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6"/>
      <c r="R27" s="16"/>
    </row>
    <row r="28" spans="2:20" s="8" customFormat="1" ht="12.75" customHeight="1" x14ac:dyDescent="0.2">
      <c r="B28" s="52" t="s">
        <v>11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2:20" s="8" customForma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5"/>
      <c r="P29" s="16"/>
      <c r="Q29" s="16"/>
      <c r="R29" s="16"/>
      <c r="S29"/>
      <c r="T29"/>
    </row>
    <row r="30" spans="2:20" s="8" customFormat="1" ht="18.75" x14ac:dyDescent="0.3">
      <c r="B30" s="49" t="s">
        <v>45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/>
      <c r="T30"/>
    </row>
    <row r="31" spans="2:20" s="8" customFormat="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6"/>
      <c r="R31" s="16"/>
      <c r="S31"/>
      <c r="T31"/>
    </row>
    <row r="32" spans="2:20" s="8" customFormat="1" ht="38.25" x14ac:dyDescent="0.2">
      <c r="B32" s="18" t="s">
        <v>12</v>
      </c>
      <c r="C32" s="18" t="s">
        <v>13</v>
      </c>
      <c r="D32" s="18" t="s">
        <v>14</v>
      </c>
      <c r="E32" s="18" t="s">
        <v>15</v>
      </c>
      <c r="F32" s="18" t="s">
        <v>16</v>
      </c>
      <c r="G32" s="18" t="s">
        <v>44</v>
      </c>
      <c r="H32" s="18" t="s">
        <v>17</v>
      </c>
      <c r="I32" s="18" t="s">
        <v>18</v>
      </c>
      <c r="J32" s="18" t="s">
        <v>19</v>
      </c>
      <c r="K32" s="18" t="s">
        <v>20</v>
      </c>
      <c r="L32" s="18" t="s">
        <v>21</v>
      </c>
      <c r="M32" s="18" t="s">
        <v>22</v>
      </c>
      <c r="N32" s="18" t="s">
        <v>23</v>
      </c>
      <c r="O32" s="18" t="s">
        <v>24</v>
      </c>
      <c r="P32" s="18" t="s">
        <v>25</v>
      </c>
      <c r="Q32" s="18" t="s">
        <v>26</v>
      </c>
      <c r="R32" s="18" t="s">
        <v>23</v>
      </c>
      <c r="S32"/>
      <c r="T32"/>
    </row>
    <row r="33" spans="2:20" ht="22.5" customHeight="1" x14ac:dyDescent="0.2">
      <c r="B33" s="21" t="s">
        <v>2</v>
      </c>
      <c r="C33" s="22">
        <f>C6</f>
        <v>4126</v>
      </c>
      <c r="D33" s="22">
        <f t="shared" ref="D33:E33" si="1">D6</f>
        <v>436103.39</v>
      </c>
      <c r="E33" s="23">
        <f t="shared" si="1"/>
        <v>5749435.0199999996</v>
      </c>
      <c r="F33" s="23">
        <f t="shared" ref="F33:K33" si="2">F6</f>
        <v>309855.06400000001</v>
      </c>
      <c r="G33" s="23">
        <f>E33-F33</f>
        <v>5439579.9559999993</v>
      </c>
      <c r="H33" s="24">
        <f t="shared" si="2"/>
        <v>22.92</v>
      </c>
      <c r="I33" s="22">
        <f t="shared" si="2"/>
        <v>6523265</v>
      </c>
      <c r="J33" s="23">
        <f>J6+C25</f>
        <v>931291.5</v>
      </c>
      <c r="K33" s="23">
        <f t="shared" si="2"/>
        <v>2786510.06</v>
      </c>
      <c r="L33" s="23">
        <f>(K33/I33)</f>
        <v>0.42716493351105622</v>
      </c>
      <c r="M33" s="23">
        <f>(K33+J33)/I33</f>
        <v>0.56992956134696349</v>
      </c>
      <c r="N33" s="22">
        <f>VLOOKUP(H33,'APP 2885'!$B$10:$G$54,6)*D33/(K33+J33+C23+C24)</f>
        <v>2.663228434588631</v>
      </c>
      <c r="O33" s="25"/>
      <c r="P33" s="23">
        <f>(E33-F33)/I33</f>
        <v>0.8338738279067307</v>
      </c>
      <c r="Q33" s="23">
        <f>(E33-F33+J33)/I33</f>
        <v>0.97663845574263797</v>
      </c>
      <c r="R33" s="22">
        <f>VLOOKUP(H33,'APP 2885'!$B$10:$G$54,4)*D33/(G33+J33)</f>
        <v>1.4730176079276236</v>
      </c>
      <c r="S33" s="15"/>
    </row>
    <row r="34" spans="2:20" ht="22.5" customHeight="1" x14ac:dyDescent="0.2">
      <c r="B34" s="26" t="s">
        <v>3</v>
      </c>
      <c r="C34" s="27">
        <f t="shared" ref="C34:E35" si="3">C7</f>
        <v>129</v>
      </c>
      <c r="D34" s="27">
        <f t="shared" si="3"/>
        <v>798874.36</v>
      </c>
      <c r="E34" s="28">
        <f t="shared" si="3"/>
        <v>2286008.75</v>
      </c>
      <c r="F34" s="28">
        <f t="shared" ref="F34:K34" si="4">F7</f>
        <v>446993.09</v>
      </c>
      <c r="G34" s="28">
        <f t="shared" ref="G34:G35" si="5">E34-F34</f>
        <v>1839015.66</v>
      </c>
      <c r="H34" s="29">
        <f t="shared" si="4"/>
        <v>16.54</v>
      </c>
      <c r="I34" s="27">
        <f t="shared" si="4"/>
        <v>9860736</v>
      </c>
      <c r="J34" s="28">
        <f>J7</f>
        <v>1600291.91</v>
      </c>
      <c r="K34" s="28">
        <f t="shared" si="4"/>
        <v>1757837.71</v>
      </c>
      <c r="L34" s="28">
        <f>(K34/I34)</f>
        <v>0.1782663799132235</v>
      </c>
      <c r="M34" s="28">
        <f>(K34+J34)/I34</f>
        <v>0.34055567657424357</v>
      </c>
      <c r="N34" s="27">
        <f>VLOOKUP(H34,'APP 2885'!$B$10:$G$54,6)*D34/(K34+J34+C23+C24)</f>
        <v>3.7145737935478267</v>
      </c>
      <c r="O34" s="30"/>
      <c r="P34" s="28">
        <f>(E34-F34)/I34</f>
        <v>0.18649882321157366</v>
      </c>
      <c r="Q34" s="28">
        <f>(E34-F34+J34)/I34</f>
        <v>0.34878811987259367</v>
      </c>
      <c r="R34" s="27">
        <f>VLOOKUP(H34,'APP 2885'!$B$10:$G$54,4)*D34/(G34+J34)</f>
        <v>3.4525716412542833</v>
      </c>
    </row>
    <row r="35" spans="2:20" ht="28.5" customHeight="1" x14ac:dyDescent="0.2">
      <c r="B35" s="31" t="s">
        <v>1</v>
      </c>
      <c r="C35" s="32">
        <f t="shared" si="3"/>
        <v>4255</v>
      </c>
      <c r="D35" s="32">
        <f>D8</f>
        <v>1234977.75</v>
      </c>
      <c r="E35" s="33">
        <f t="shared" si="3"/>
        <v>8035443.7699999996</v>
      </c>
      <c r="F35" s="33">
        <f t="shared" ref="F35:I35" si="6">F8</f>
        <v>756848.1540000001</v>
      </c>
      <c r="G35" s="33">
        <f t="shared" si="5"/>
        <v>7278595.6159999995</v>
      </c>
      <c r="H35" s="34">
        <f t="shared" si="6"/>
        <v>18.792947171072516</v>
      </c>
      <c r="I35" s="32">
        <f t="shared" si="6"/>
        <v>16384001</v>
      </c>
      <c r="J35" s="33">
        <f>J8+C23+C24</f>
        <v>2689846.81</v>
      </c>
      <c r="K35" s="33">
        <f>K8</f>
        <v>4544347.7699999996</v>
      </c>
      <c r="L35" s="33">
        <f>K35/I35</f>
        <v>0.27736495926727539</v>
      </c>
      <c r="M35" s="33">
        <f>(K35+J35)/I35</f>
        <v>0.44154016958372988</v>
      </c>
      <c r="N35" s="32">
        <f>VLOOKUP(H35,'APP 2885'!$B$10:$G$54,6)*D35/(K35+J35)</f>
        <v>3.1922680385960263</v>
      </c>
      <c r="O35" s="31"/>
      <c r="P35" s="33">
        <f>(E35-F35)/I35</f>
        <v>0.44425019358824497</v>
      </c>
      <c r="Q35" s="33">
        <f>(E35-F35+J35)/I35</f>
        <v>0.60842540390469946</v>
      </c>
      <c r="R35" s="37">
        <f>VLOOKUP(H35,'APP 2885'!$B$10:$G$54,4)*D35/(G35+J35)</f>
        <v>2.1060542091296806</v>
      </c>
    </row>
    <row r="37" spans="2:20" x14ac:dyDescent="0.2">
      <c r="S37" s="15"/>
      <c r="T37" s="15"/>
    </row>
    <row r="38" spans="2:20" x14ac:dyDescent="0.2">
      <c r="S38" s="15"/>
      <c r="T38" s="15"/>
    </row>
    <row r="39" spans="2:20" x14ac:dyDescent="0.2">
      <c r="S39" s="15"/>
      <c r="T39" s="15"/>
    </row>
    <row r="40" spans="2:20" x14ac:dyDescent="0.2">
      <c r="S40" s="15"/>
      <c r="T40" s="15"/>
    </row>
    <row r="41" spans="2:20" x14ac:dyDescent="0.2">
      <c r="S41" s="15"/>
      <c r="T41" s="15"/>
    </row>
    <row r="42" spans="2:20" x14ac:dyDescent="0.2">
      <c r="S42" s="15"/>
      <c r="T42" s="15"/>
    </row>
    <row r="43" spans="2:20" x14ac:dyDescent="0.2">
      <c r="S43" s="15"/>
      <c r="T43" s="15"/>
    </row>
    <row r="44" spans="2:20" x14ac:dyDescent="0.2">
      <c r="S44" s="15"/>
      <c r="T44" s="15"/>
    </row>
    <row r="45" spans="2:20" s="15" customFormat="1" x14ac:dyDescent="0.2">
      <c r="B45" s="12"/>
      <c r="C45" s="13"/>
      <c r="D45" s="2"/>
      <c r="E45" s="2"/>
      <c r="F45" s="2"/>
      <c r="H45" s="2"/>
      <c r="I45" s="2"/>
      <c r="J45" s="5"/>
      <c r="K45" s="2"/>
      <c r="L45" s="2"/>
      <c r="M45" s="2"/>
      <c r="N45" s="2"/>
      <c r="O45" s="2"/>
      <c r="P45" s="5"/>
      <c r="Q45" s="5"/>
      <c r="R45" s="5"/>
    </row>
  </sheetData>
  <mergeCells count="6">
    <mergeCell ref="B1:R1"/>
    <mergeCell ref="B3:R3"/>
    <mergeCell ref="B26:R26"/>
    <mergeCell ref="B30:R30"/>
    <mergeCell ref="B28:R28"/>
    <mergeCell ref="B16:B17"/>
  </mergeCells>
  <phoneticPr fontId="53" type="noConversion"/>
  <printOptions horizontalCentered="1"/>
  <pageMargins left="0.75" right="0.75" top="1" bottom="1" header="0.5" footer="0.5"/>
  <pageSetup paperSize="5" scale="63" orientation="landscape" r:id="rId1"/>
  <headerFooter alignWithMargins="0">
    <oddFooter>&amp;CAppendix A&amp;RPage 1 of 4</oddFooter>
  </headerFooter>
  <ignoredErrors>
    <ignoredError sqref="H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8708-90F0-4FA8-B986-3E8BBB009F3C}">
  <sheetPr>
    <outlinePr summaryBelow="0"/>
  </sheetPr>
  <dimension ref="A1:H59"/>
  <sheetViews>
    <sheetView workbookViewId="0">
      <pane ySplit="4" topLeftCell="A5" activePane="bottomLeft" state="frozen"/>
      <selection pane="bottomLeft" activeCell="G31" sqref="G31:G32"/>
    </sheetView>
  </sheetViews>
  <sheetFormatPr defaultRowHeight="15" x14ac:dyDescent="0.25"/>
  <cols>
    <col min="1" max="8" width="13.28515625" style="38" customWidth="1"/>
    <col min="9" max="16384" width="9.140625" style="38"/>
  </cols>
  <sheetData>
    <row r="1" spans="1:8" ht="1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8" ht="15" customHeight="1" x14ac:dyDescent="0.25">
      <c r="A2" s="58" t="s">
        <v>29</v>
      </c>
      <c r="B2" s="58"/>
      <c r="C2" s="58"/>
      <c r="D2" s="58"/>
      <c r="E2" s="58"/>
      <c r="F2" s="58"/>
      <c r="G2" s="58"/>
      <c r="H2" s="58"/>
    </row>
    <row r="3" spans="1:8" ht="15" customHeight="1" x14ac:dyDescent="0.25">
      <c r="A3" s="58" t="s">
        <v>30</v>
      </c>
      <c r="B3" s="58"/>
      <c r="C3" s="58"/>
      <c r="D3" s="58"/>
      <c r="E3" s="58"/>
      <c r="F3" s="58"/>
      <c r="G3" s="58"/>
      <c r="H3" s="58"/>
    </row>
    <row r="4" spans="1:8" ht="15" customHeight="1" x14ac:dyDescent="0.25">
      <c r="A4" s="58" t="s">
        <v>31</v>
      </c>
      <c r="B4" s="58"/>
      <c r="C4" s="58"/>
      <c r="D4" s="58"/>
      <c r="E4" s="58"/>
      <c r="F4" s="58"/>
      <c r="G4" s="58"/>
      <c r="H4" s="58"/>
    </row>
    <row r="5" spans="1:8" ht="15" customHeight="1" x14ac:dyDescent="0.25">
      <c r="A5" s="59"/>
      <c r="B5" s="59"/>
      <c r="C5" s="59"/>
      <c r="D5" s="59"/>
      <c r="E5" s="59"/>
      <c r="F5" s="59"/>
      <c r="G5" s="59"/>
      <c r="H5" s="59"/>
    </row>
    <row r="6" spans="1:8" ht="60" customHeight="1" x14ac:dyDescent="0.25">
      <c r="A6" s="39"/>
      <c r="B6" s="40" t="s">
        <v>32</v>
      </c>
      <c r="C6" s="40" t="s">
        <v>33</v>
      </c>
      <c r="D6" s="40" t="s">
        <v>34</v>
      </c>
      <c r="E6" s="40" t="s">
        <v>35</v>
      </c>
      <c r="F6" s="40" t="s">
        <v>36</v>
      </c>
      <c r="G6" s="40" t="s">
        <v>37</v>
      </c>
      <c r="H6" s="40" t="s">
        <v>38</v>
      </c>
    </row>
    <row r="7" spans="1:8" ht="15" customHeight="1" x14ac:dyDescent="0.25">
      <c r="A7" s="39"/>
      <c r="B7" s="40"/>
      <c r="C7" s="40"/>
      <c r="D7" s="40"/>
      <c r="E7" s="40"/>
      <c r="F7" s="40"/>
      <c r="G7" s="40"/>
      <c r="H7" s="40"/>
    </row>
    <row r="8" spans="1:8" ht="15" customHeight="1" x14ac:dyDescent="0.25">
      <c r="A8" s="39"/>
      <c r="B8" s="40"/>
      <c r="C8" s="40"/>
      <c r="D8" s="40"/>
      <c r="E8" s="40"/>
      <c r="F8" s="40"/>
      <c r="G8" s="40"/>
      <c r="H8" s="40"/>
    </row>
    <row r="9" spans="1:8" ht="15" customHeight="1" x14ac:dyDescent="0.25">
      <c r="A9" s="39"/>
      <c r="B9" s="40"/>
      <c r="C9" s="40"/>
      <c r="D9" s="40"/>
      <c r="E9" s="40"/>
      <c r="F9" s="40"/>
      <c r="G9" s="40"/>
      <c r="H9" s="40"/>
    </row>
    <row r="10" spans="1:8" ht="15" customHeight="1" x14ac:dyDescent="0.25">
      <c r="A10" s="41">
        <v>2021</v>
      </c>
      <c r="B10" s="41">
        <v>1</v>
      </c>
      <c r="C10" s="42">
        <v>0.88445163236383117</v>
      </c>
      <c r="D10" s="42">
        <v>0.88445163236383117</v>
      </c>
      <c r="E10" s="42">
        <v>0.88445163236383117</v>
      </c>
      <c r="F10" s="43">
        <v>0.1</v>
      </c>
      <c r="G10" s="44">
        <v>0.97289679560021436</v>
      </c>
      <c r="H10" s="45">
        <v>0.57011051999999995</v>
      </c>
    </row>
    <row r="11" spans="1:8" ht="15" customHeight="1" x14ac:dyDescent="0.25">
      <c r="A11" s="41">
        <v>2022</v>
      </c>
      <c r="B11" s="41">
        <v>2</v>
      </c>
      <c r="C11" s="42">
        <v>0.81371500359565097</v>
      </c>
      <c r="D11" s="42">
        <v>0.84138131371790315</v>
      </c>
      <c r="E11" s="42">
        <v>1.7258329460817343</v>
      </c>
      <c r="F11" s="43">
        <v>0.1</v>
      </c>
      <c r="G11" s="44">
        <v>1.8984162406899079</v>
      </c>
      <c r="H11" s="45">
        <v>0.57615605137735904</v>
      </c>
    </row>
    <row r="12" spans="1:8" ht="15" customHeight="1" x14ac:dyDescent="0.25">
      <c r="A12" s="41">
        <v>2023</v>
      </c>
      <c r="B12" s="41">
        <v>3</v>
      </c>
      <c r="C12" s="42">
        <v>0.76115943272610243</v>
      </c>
      <c r="D12" s="42">
        <v>0.81379817445570879</v>
      </c>
      <c r="E12" s="42">
        <v>2.5396311205374431</v>
      </c>
      <c r="F12" s="43">
        <v>0.1</v>
      </c>
      <c r="G12" s="44">
        <v>2.7935942325911878</v>
      </c>
      <c r="H12" s="45">
        <v>0.58293196065410902</v>
      </c>
    </row>
    <row r="13" spans="1:8" ht="15" customHeight="1" x14ac:dyDescent="0.25">
      <c r="A13" s="41">
        <v>2024</v>
      </c>
      <c r="B13" s="41">
        <v>4</v>
      </c>
      <c r="C13" s="42">
        <v>0.75798388048815024</v>
      </c>
      <c r="D13" s="42">
        <v>0.83795671619391321</v>
      </c>
      <c r="E13" s="42">
        <v>3.3775878367313563</v>
      </c>
      <c r="F13" s="43">
        <v>0.1</v>
      </c>
      <c r="G13" s="44">
        <v>3.715346620404492</v>
      </c>
      <c r="H13" s="45">
        <v>0.58975943021046795</v>
      </c>
    </row>
    <row r="14" spans="1:8" ht="15" customHeight="1" x14ac:dyDescent="0.25">
      <c r="A14" s="46">
        <v>2025</v>
      </c>
      <c r="B14" s="41">
        <v>5</v>
      </c>
      <c r="C14" s="42">
        <v>0.77075836546405829</v>
      </c>
      <c r="D14" s="42">
        <v>0.88104968872936473</v>
      </c>
      <c r="E14" s="42">
        <v>4.2586375254607214</v>
      </c>
      <c r="F14" s="43">
        <v>0.1</v>
      </c>
      <c r="G14" s="44">
        <v>4.6845012780067936</v>
      </c>
      <c r="H14" s="45">
        <v>0.61455510299969196</v>
      </c>
    </row>
    <row r="15" spans="1:8" ht="15" customHeight="1" x14ac:dyDescent="0.25">
      <c r="A15" s="41">
        <v>2026</v>
      </c>
      <c r="B15" s="41">
        <v>6</v>
      </c>
      <c r="C15" s="42">
        <v>0.76378755722747937</v>
      </c>
      <c r="D15" s="42">
        <v>0.90276616326625003</v>
      </c>
      <c r="E15" s="42">
        <v>5.1614036887269714</v>
      </c>
      <c r="F15" s="43">
        <v>0.1</v>
      </c>
      <c r="G15" s="44">
        <v>5.6775440575996692</v>
      </c>
      <c r="H15" s="45">
        <v>0.629247118316003</v>
      </c>
    </row>
    <row r="16" spans="1:8" ht="15" customHeight="1" x14ac:dyDescent="0.25">
      <c r="A16" s="41">
        <v>2027</v>
      </c>
      <c r="B16" s="41">
        <v>7</v>
      </c>
      <c r="C16" s="42">
        <v>0.74933499617350652</v>
      </c>
      <c r="D16" s="42">
        <v>0.91579706736600974</v>
      </c>
      <c r="E16" s="42">
        <v>6.0772007560929815</v>
      </c>
      <c r="F16" s="43">
        <v>0.1</v>
      </c>
      <c r="G16" s="44">
        <v>6.6849208317022804</v>
      </c>
      <c r="H16" s="45">
        <v>0.64174689766763904</v>
      </c>
    </row>
    <row r="17" spans="1:8" ht="15" customHeight="1" x14ac:dyDescent="0.25">
      <c r="A17" s="41">
        <v>2028</v>
      </c>
      <c r="B17" s="41">
        <v>8</v>
      </c>
      <c r="C17" s="42">
        <v>0.72707320786116503</v>
      </c>
      <c r="D17" s="42">
        <v>0.91880195964036115</v>
      </c>
      <c r="E17" s="42">
        <v>6.9960027157333426</v>
      </c>
      <c r="F17" s="43">
        <v>0.1</v>
      </c>
      <c r="G17" s="44">
        <v>7.6956029873066774</v>
      </c>
      <c r="H17" s="45">
        <v>0.65668675188056402</v>
      </c>
    </row>
    <row r="18" spans="1:8" ht="15" customHeight="1" x14ac:dyDescent="0.25">
      <c r="A18" s="41">
        <v>2029</v>
      </c>
      <c r="B18" s="41">
        <v>9</v>
      </c>
      <c r="C18" s="42">
        <v>0.7149322508405066</v>
      </c>
      <c r="D18" s="42">
        <v>0.93417706077384166</v>
      </c>
      <c r="E18" s="42">
        <v>7.9301797765071846</v>
      </c>
      <c r="F18" s="43">
        <v>0.1</v>
      </c>
      <c r="G18" s="44">
        <v>8.7231977541579031</v>
      </c>
      <c r="H18" s="45">
        <v>0.671362515855918</v>
      </c>
    </row>
    <row r="19" spans="1:8" ht="15" customHeight="1" x14ac:dyDescent="0.25">
      <c r="A19" s="46">
        <v>2030</v>
      </c>
      <c r="B19" s="41">
        <v>10</v>
      </c>
      <c r="C19" s="42">
        <v>0.70356791294168164</v>
      </c>
      <c r="D19" s="42">
        <v>0.95058481742366419</v>
      </c>
      <c r="E19" s="42">
        <v>8.8807645939308486</v>
      </c>
      <c r="F19" s="43">
        <v>0.1</v>
      </c>
      <c r="G19" s="44">
        <v>9.7688410533239338</v>
      </c>
      <c r="H19" s="45">
        <v>0.70168753835864495</v>
      </c>
    </row>
    <row r="20" spans="1:8" ht="15" customHeight="1" x14ac:dyDescent="0.25">
      <c r="A20" s="41">
        <v>2031</v>
      </c>
      <c r="B20" s="41">
        <v>11</v>
      </c>
      <c r="C20" s="42">
        <v>0.6851545172570157</v>
      </c>
      <c r="D20" s="42">
        <v>0.95718065546171105</v>
      </c>
      <c r="E20" s="42">
        <v>9.8379452493925594</v>
      </c>
      <c r="F20" s="43">
        <v>0.1</v>
      </c>
      <c r="G20" s="44">
        <v>10.821739774331816</v>
      </c>
      <c r="H20" s="45">
        <v>0.71753017552309395</v>
      </c>
    </row>
    <row r="21" spans="1:8" ht="15" customHeight="1" x14ac:dyDescent="0.25">
      <c r="A21" s="41">
        <v>2032</v>
      </c>
      <c r="B21" s="41">
        <v>12</v>
      </c>
      <c r="C21" s="42">
        <v>0.67625670713780228</v>
      </c>
      <c r="D21" s="42">
        <v>0.97687166301819628</v>
      </c>
      <c r="E21" s="42">
        <v>10.814816912410755</v>
      </c>
      <c r="F21" s="43">
        <v>0.1</v>
      </c>
      <c r="G21" s="44">
        <v>11.896298603651832</v>
      </c>
      <c r="H21" s="45">
        <v>0.73540219867662504</v>
      </c>
    </row>
    <row r="22" spans="1:8" ht="15" customHeight="1" x14ac:dyDescent="0.25">
      <c r="A22" s="41">
        <v>2033</v>
      </c>
      <c r="B22" s="41">
        <v>13</v>
      </c>
      <c r="C22" s="42">
        <v>0.66587008865652375</v>
      </c>
      <c r="D22" s="42">
        <v>0.99457141181766762</v>
      </c>
      <c r="E22" s="42">
        <v>11.809388324228422</v>
      </c>
      <c r="F22" s="43">
        <v>0.1</v>
      </c>
      <c r="G22" s="44">
        <v>12.990327156651265</v>
      </c>
      <c r="H22" s="45">
        <v>0.75283800222888697</v>
      </c>
    </row>
    <row r="23" spans="1:8" ht="15" customHeight="1" x14ac:dyDescent="0.25">
      <c r="A23" s="41">
        <v>2034</v>
      </c>
      <c r="B23" s="41">
        <v>14</v>
      </c>
      <c r="C23" s="42">
        <v>0.64881311732878166</v>
      </c>
      <c r="D23" s="42">
        <v>1.0020436159092017</v>
      </c>
      <c r="E23" s="42">
        <v>12.811431940137624</v>
      </c>
      <c r="F23" s="43">
        <v>0.1</v>
      </c>
      <c r="G23" s="44">
        <v>14.092575134151387</v>
      </c>
      <c r="H23" s="45">
        <v>0.77211629283704597</v>
      </c>
    </row>
    <row r="24" spans="1:8" ht="15" customHeight="1" x14ac:dyDescent="0.25">
      <c r="A24" s="41">
        <v>2035</v>
      </c>
      <c r="B24" s="41">
        <v>15</v>
      </c>
      <c r="C24" s="42">
        <v>0.63835970106897866</v>
      </c>
      <c r="D24" s="42">
        <v>1.0194196609012849</v>
      </c>
      <c r="E24" s="42">
        <v>13.830851601038908</v>
      </c>
      <c r="F24" s="43">
        <v>0.1</v>
      </c>
      <c r="G24" s="44">
        <v>15.213936761142801</v>
      </c>
      <c r="H24" s="45">
        <v>0.81064038086745605</v>
      </c>
    </row>
    <row r="25" spans="1:8" ht="15" customHeight="1" x14ac:dyDescent="0.25">
      <c r="A25" s="41">
        <v>2036</v>
      </c>
      <c r="B25" s="41">
        <v>16</v>
      </c>
      <c r="C25" s="42">
        <v>0.62567375799839731</v>
      </c>
      <c r="D25" s="42">
        <v>1.0331324949498273</v>
      </c>
      <c r="E25" s="42">
        <v>14.863984095988735</v>
      </c>
      <c r="F25" s="43">
        <v>0.1</v>
      </c>
      <c r="G25" s="44">
        <v>16.350382505587611</v>
      </c>
      <c r="H25" s="45">
        <v>0.83101695530386399</v>
      </c>
    </row>
    <row r="26" spans="1:8" ht="15" customHeight="1" x14ac:dyDescent="0.25">
      <c r="A26" s="41">
        <v>2037</v>
      </c>
      <c r="B26" s="41">
        <v>17</v>
      </c>
      <c r="C26" s="42">
        <v>0.61894833994618093</v>
      </c>
      <c r="D26" s="42">
        <v>1.0567761970079774</v>
      </c>
      <c r="E26" s="42">
        <v>15.920760292996713</v>
      </c>
      <c r="F26" s="43">
        <v>0.1</v>
      </c>
      <c r="G26" s="44">
        <v>17.512836322296387</v>
      </c>
      <c r="H26" s="45">
        <v>0.85329665766642104</v>
      </c>
    </row>
    <row r="27" spans="1:8" ht="15" customHeight="1" x14ac:dyDescent="0.25">
      <c r="A27" s="41">
        <v>2038</v>
      </c>
      <c r="B27" s="41">
        <v>18</v>
      </c>
      <c r="C27" s="42">
        <v>0.61107179398866485</v>
      </c>
      <c r="D27" s="42">
        <v>1.078801140190391</v>
      </c>
      <c r="E27" s="42">
        <v>16.999561433187104</v>
      </c>
      <c r="F27" s="43">
        <v>0.1</v>
      </c>
      <c r="G27" s="44">
        <v>18.699517576505816</v>
      </c>
      <c r="H27" s="45">
        <v>0.87508084147130905</v>
      </c>
    </row>
    <row r="28" spans="1:8" ht="15" customHeight="1" x14ac:dyDescent="0.25">
      <c r="A28" s="41">
        <v>2039</v>
      </c>
      <c r="B28" s="41">
        <v>19</v>
      </c>
      <c r="C28" s="42">
        <v>0.60374811403143069</v>
      </c>
      <c r="D28" s="42">
        <v>1.1021113748980613</v>
      </c>
      <c r="E28" s="42">
        <v>18.101672808085166</v>
      </c>
      <c r="F28" s="43">
        <v>0.1</v>
      </c>
      <c r="G28" s="44">
        <v>19.911840088893683</v>
      </c>
      <c r="H28" s="45">
        <v>0.897067740402681</v>
      </c>
    </row>
    <row r="29" spans="1:8" ht="15" customHeight="1" x14ac:dyDescent="0.25">
      <c r="A29" s="46">
        <v>2040</v>
      </c>
      <c r="B29" s="41">
        <v>20</v>
      </c>
      <c r="C29" s="42">
        <v>0.59154544035996659</v>
      </c>
      <c r="D29" s="42">
        <v>1.1165504413430951</v>
      </c>
      <c r="E29" s="42">
        <v>19.218223249428259</v>
      </c>
      <c r="F29" s="43">
        <v>0.1</v>
      </c>
      <c r="G29" s="44">
        <v>21.140045574371086</v>
      </c>
      <c r="H29" s="45">
        <v>0.91930355234543903</v>
      </c>
    </row>
    <row r="30" spans="1:8" ht="15" customHeight="1" x14ac:dyDescent="0.25">
      <c r="A30" s="41">
        <v>2041</v>
      </c>
      <c r="B30" s="41">
        <v>21</v>
      </c>
      <c r="C30" s="42">
        <v>0.58353612105141783</v>
      </c>
      <c r="D30" s="42">
        <v>1.1388814501699571</v>
      </c>
      <c r="E30" s="42">
        <v>20.357104699598217</v>
      </c>
      <c r="F30" s="43">
        <v>0.1</v>
      </c>
      <c r="G30" s="44">
        <v>22.392815169558041</v>
      </c>
      <c r="H30" s="45">
        <v>0.96256067436903203</v>
      </c>
    </row>
    <row r="31" spans="1:8" ht="15" customHeight="1" x14ac:dyDescent="0.25">
      <c r="A31" s="41">
        <v>2042</v>
      </c>
      <c r="B31" s="41">
        <v>22</v>
      </c>
      <c r="C31" s="42">
        <v>0.57563524513776232</v>
      </c>
      <c r="D31" s="42">
        <v>1.1616590791733563</v>
      </c>
      <c r="E31" s="42">
        <v>21.518763778771575</v>
      </c>
      <c r="F31" s="43">
        <v>0.1</v>
      </c>
      <c r="G31" s="44">
        <v>23.670640156648734</v>
      </c>
      <c r="H31" s="45">
        <v>0.98552212265613304</v>
      </c>
    </row>
    <row r="32" spans="1:8" ht="15" customHeight="1" x14ac:dyDescent="0.25">
      <c r="A32" s="41">
        <v>2043</v>
      </c>
      <c r="B32" s="41">
        <v>23</v>
      </c>
      <c r="C32" s="42">
        <v>0.56784134433318922</v>
      </c>
      <c r="D32" s="42">
        <v>1.1848922607568235</v>
      </c>
      <c r="E32" s="42">
        <v>22.703656039528397</v>
      </c>
      <c r="F32" s="43">
        <v>0.1</v>
      </c>
      <c r="G32" s="44">
        <v>24.97402164348124</v>
      </c>
      <c r="H32" s="45">
        <v>1.0086464310452701</v>
      </c>
    </row>
    <row r="33" spans="1:8" ht="15" customHeight="1" x14ac:dyDescent="0.25">
      <c r="A33" s="41">
        <v>2044</v>
      </c>
      <c r="B33" s="41">
        <v>24</v>
      </c>
      <c r="C33" s="42">
        <v>0.56015297023196597</v>
      </c>
      <c r="D33" s="42">
        <v>1.2085901059719599</v>
      </c>
      <c r="E33" s="42">
        <v>23.912246145500358</v>
      </c>
      <c r="F33" s="43">
        <v>0.1</v>
      </c>
      <c r="G33" s="44">
        <v>26.303470760050395</v>
      </c>
      <c r="H33" s="45">
        <v>1.03195880055061</v>
      </c>
    </row>
    <row r="34" spans="1:8" ht="15" customHeight="1" x14ac:dyDescent="0.25">
      <c r="A34" s="41">
        <v>2045</v>
      </c>
      <c r="B34" s="41">
        <v>25</v>
      </c>
      <c r="C34" s="42">
        <v>0.55256869403927023</v>
      </c>
      <c r="D34" s="42">
        <v>1.2327619080913992</v>
      </c>
      <c r="E34" s="42">
        <v>25.145008053591756</v>
      </c>
      <c r="F34" s="43">
        <v>0.1</v>
      </c>
      <c r="G34" s="44">
        <v>27.659508858950932</v>
      </c>
      <c r="H34" s="45">
        <v>1.0554809412422199</v>
      </c>
    </row>
    <row r="35" spans="1:8" ht="15" customHeight="1" x14ac:dyDescent="0.25">
      <c r="A35" s="41">
        <v>2046</v>
      </c>
      <c r="B35" s="41">
        <v>26</v>
      </c>
      <c r="C35" s="42">
        <v>0.54508710630566315</v>
      </c>
      <c r="D35" s="42">
        <v>1.2574171462532271</v>
      </c>
      <c r="E35" s="42">
        <v>26.402425199844984</v>
      </c>
      <c r="F35" s="43">
        <v>0.1</v>
      </c>
      <c r="G35" s="44">
        <v>29.042667719829485</v>
      </c>
      <c r="H35" s="45">
        <v>1.1026933043184499</v>
      </c>
    </row>
    <row r="36" spans="1:8" ht="15" customHeight="1" x14ac:dyDescent="0.25">
      <c r="A36" s="41">
        <v>2047</v>
      </c>
      <c r="B36" s="41">
        <v>27</v>
      </c>
      <c r="C36" s="42">
        <v>0.53770681666516085</v>
      </c>
      <c r="D36" s="42">
        <v>1.2825654891782916</v>
      </c>
      <c r="E36" s="42">
        <v>27.684990689023277</v>
      </c>
      <c r="F36" s="43">
        <v>0.1</v>
      </c>
      <c r="G36" s="44">
        <v>30.453489757925606</v>
      </c>
      <c r="H36" s="45">
        <v>1.1272110200121499</v>
      </c>
    </row>
    <row r="37" spans="1:8" ht="15" customHeight="1" x14ac:dyDescent="0.25">
      <c r="A37" s="41">
        <v>2048</v>
      </c>
      <c r="B37" s="41">
        <v>28</v>
      </c>
      <c r="C37" s="42">
        <v>0.53042645357685103</v>
      </c>
      <c r="D37" s="42">
        <v>1.3082167989618574</v>
      </c>
      <c r="E37" s="42">
        <v>28.993207487985135</v>
      </c>
      <c r="F37" s="43">
        <v>0.1</v>
      </c>
      <c r="G37" s="44">
        <v>31.892528236783651</v>
      </c>
      <c r="H37" s="45">
        <v>1.1519943575740099</v>
      </c>
    </row>
    <row r="38" spans="1:8" ht="15" customHeight="1" x14ac:dyDescent="0.25">
      <c r="A38" s="41">
        <v>2049</v>
      </c>
      <c r="B38" s="41">
        <v>29</v>
      </c>
      <c r="C38" s="42">
        <v>0.52324466407000791</v>
      </c>
      <c r="D38" s="42">
        <v>1.3343811349410946</v>
      </c>
      <c r="E38" s="42">
        <v>30.327588622926228</v>
      </c>
      <c r="F38" s="43">
        <v>0.1</v>
      </c>
      <c r="G38" s="44">
        <v>33.360347485218853</v>
      </c>
      <c r="H38" s="45">
        <v>1.1770567561259799</v>
      </c>
    </row>
    <row r="39" spans="1:8" ht="15" customHeight="1" x14ac:dyDescent="0.25">
      <c r="A39" s="46">
        <v>2050</v>
      </c>
      <c r="B39" s="41">
        <v>30</v>
      </c>
      <c r="C39" s="42">
        <v>0.51616011349265778</v>
      </c>
      <c r="D39" s="42">
        <v>1.3610687576399165</v>
      </c>
      <c r="E39" s="42">
        <v>31.688657380566145</v>
      </c>
      <c r="F39" s="43">
        <v>0.1</v>
      </c>
      <c r="G39" s="44">
        <v>34.857523118622765</v>
      </c>
      <c r="H39" s="45">
        <v>1.2024103291102399</v>
      </c>
    </row>
    <row r="40" spans="1:8" ht="15" customHeight="1" x14ac:dyDescent="0.25">
      <c r="A40" s="41">
        <v>2051</v>
      </c>
      <c r="B40" s="41">
        <v>31</v>
      </c>
      <c r="C40" s="42">
        <v>0.50917148526355016</v>
      </c>
      <c r="D40" s="42">
        <v>1.3882901327927148</v>
      </c>
      <c r="E40" s="42">
        <v>33.07694751335886</v>
      </c>
      <c r="F40" s="43">
        <v>0.1</v>
      </c>
      <c r="G40" s="44">
        <v>36.384642264694747</v>
      </c>
      <c r="H40" s="45">
        <v>1.2541951448828901</v>
      </c>
    </row>
    <row r="41" spans="1:8" ht="15" customHeight="1" x14ac:dyDescent="0.25">
      <c r="A41" s="41">
        <v>2052</v>
      </c>
      <c r="B41" s="41">
        <v>32</v>
      </c>
      <c r="C41" s="42">
        <v>0.50227748062748667</v>
      </c>
      <c r="D41" s="42">
        <v>1.4160559354485691</v>
      </c>
      <c r="E41" s="42">
        <v>34.493003448807428</v>
      </c>
      <c r="F41" s="43">
        <v>0.1</v>
      </c>
      <c r="G41" s="44">
        <v>37.942303793688176</v>
      </c>
      <c r="H41" s="45">
        <v>1.2807156499932999</v>
      </c>
    </row>
    <row r="42" spans="1:8" ht="15" customHeight="1" x14ac:dyDescent="0.25">
      <c r="A42" s="41">
        <v>2053</v>
      </c>
      <c r="B42" s="41">
        <v>33</v>
      </c>
      <c r="C42" s="42">
        <v>0.49547681841396168</v>
      </c>
      <c r="D42" s="42">
        <v>1.4443770541575405</v>
      </c>
      <c r="E42" s="42">
        <v>35.93738050296497</v>
      </c>
      <c r="F42" s="43">
        <v>0.1</v>
      </c>
      <c r="G42" s="44">
        <v>39.531118553261472</v>
      </c>
      <c r="H42" s="45">
        <v>1.30756451467569</v>
      </c>
    </row>
    <row r="43" spans="1:8" ht="15" customHeight="1" x14ac:dyDescent="0.25">
      <c r="A43" s="41">
        <v>2054</v>
      </c>
      <c r="B43" s="41">
        <v>34</v>
      </c>
      <c r="C43" s="42">
        <v>0.48876823479907244</v>
      </c>
      <c r="D43" s="42">
        <v>1.4732645952406913</v>
      </c>
      <c r="E43" s="42">
        <v>37.410645098205663</v>
      </c>
      <c r="F43" s="43">
        <v>0.1</v>
      </c>
      <c r="G43" s="44">
        <v>41.151709608026231</v>
      </c>
      <c r="H43" s="45">
        <v>1.33475052162326</v>
      </c>
    </row>
    <row r="44" spans="1:8" ht="15" customHeight="1" x14ac:dyDescent="0.25">
      <c r="A44" s="41">
        <v>2055</v>
      </c>
      <c r="B44" s="41">
        <v>35</v>
      </c>
      <c r="C44" s="42">
        <v>0.48215048307065178</v>
      </c>
      <c r="D44" s="42">
        <v>1.5027298871455053</v>
      </c>
      <c r="E44" s="42">
        <v>38.913374985351169</v>
      </c>
      <c r="F44" s="43">
        <v>0.1</v>
      </c>
      <c r="G44" s="44">
        <v>42.804712483886291</v>
      </c>
      <c r="H44" s="45">
        <v>1.3622818643825101</v>
      </c>
    </row>
    <row r="45" spans="1:8" ht="15" customHeight="1" x14ac:dyDescent="0.25">
      <c r="A45" s="41">
        <v>2056</v>
      </c>
      <c r="B45" s="41">
        <v>36</v>
      </c>
      <c r="C45" s="42">
        <v>0.47562233339658105</v>
      </c>
      <c r="D45" s="42">
        <v>1.5327844848884153</v>
      </c>
      <c r="E45" s="42">
        <v>40.446159470239586</v>
      </c>
      <c r="F45" s="43">
        <v>0.1</v>
      </c>
      <c r="G45" s="44">
        <v>44.490775417263549</v>
      </c>
      <c r="H45" s="45">
        <v>1.3901662306967699</v>
      </c>
    </row>
    <row r="46" spans="1:8" ht="15" customHeight="1" x14ac:dyDescent="0.25">
      <c r="A46" s="41">
        <v>2057</v>
      </c>
      <c r="B46" s="41">
        <v>37</v>
      </c>
      <c r="C46" s="42">
        <v>0.46918257259624058</v>
      </c>
      <c r="D46" s="42">
        <v>1.5634401745861837</v>
      </c>
      <c r="E46" s="42">
        <v>42.009599644825769</v>
      </c>
      <c r="F46" s="43">
        <v>0.1</v>
      </c>
      <c r="G46" s="44">
        <v>46.210559609308348</v>
      </c>
      <c r="H46" s="45">
        <v>1.41841087242749</v>
      </c>
    </row>
    <row r="47" spans="1:8" ht="15" customHeight="1" x14ac:dyDescent="0.25">
      <c r="A47" s="41">
        <v>2058</v>
      </c>
      <c r="B47" s="41">
        <v>38</v>
      </c>
      <c r="C47" s="42">
        <v>0.46283000391505358</v>
      </c>
      <c r="D47" s="42">
        <v>1.5947089780779073</v>
      </c>
      <c r="E47" s="42">
        <v>43.604308622903673</v>
      </c>
      <c r="F47" s="43">
        <v>0.1</v>
      </c>
      <c r="G47" s="44">
        <v>47.964739485194045</v>
      </c>
      <c r="H47" s="45">
        <v>1.4470226645295901</v>
      </c>
    </row>
    <row r="48" spans="1:8" ht="15" customHeight="1" x14ac:dyDescent="0.25">
      <c r="A48" s="41">
        <v>2059</v>
      </c>
      <c r="B48" s="41">
        <v>39</v>
      </c>
      <c r="C48" s="42">
        <v>0.45656344680208383</v>
      </c>
      <c r="D48" s="42">
        <v>1.6266031576394655</v>
      </c>
      <c r="E48" s="42">
        <v>45.230911780543138</v>
      </c>
      <c r="F48" s="43">
        <v>0.1</v>
      </c>
      <c r="G48" s="44">
        <v>49.754002958597454</v>
      </c>
      <c r="H48" s="45">
        <v>1.4760081550492099</v>
      </c>
    </row>
    <row r="49" spans="1:8" ht="15" customHeight="1" x14ac:dyDescent="0.25">
      <c r="A49" s="46">
        <v>2060</v>
      </c>
      <c r="B49" s="41">
        <v>40</v>
      </c>
      <c r="C49" s="42">
        <v>0.45038173669064363</v>
      </c>
      <c r="D49" s="42">
        <v>1.6591352207922549</v>
      </c>
      <c r="E49" s="42">
        <v>46.890047001335397</v>
      </c>
      <c r="F49" s="43">
        <v>0.1</v>
      </c>
      <c r="G49" s="44">
        <v>51.579051701468941</v>
      </c>
      <c r="H49" s="45">
        <v>1.5053736077183399</v>
      </c>
    </row>
    <row r="50" spans="1:8" ht="15" customHeight="1" x14ac:dyDescent="0.25">
      <c r="A50" s="41">
        <v>2061</v>
      </c>
      <c r="B50" s="41">
        <v>41</v>
      </c>
      <c r="C50" s="42">
        <v>0.44428372478187284</v>
      </c>
      <c r="D50" s="42">
        <v>1.6923179252081</v>
      </c>
      <c r="E50" s="42">
        <v>48.582364926543498</v>
      </c>
      <c r="F50" s="43">
        <v>0.1</v>
      </c>
      <c r="G50" s="44">
        <v>53.440601419197854</v>
      </c>
      <c r="H50" s="45">
        <v>1.53512503841349</v>
      </c>
    </row>
    <row r="51" spans="1:8" ht="15" customHeight="1" x14ac:dyDescent="0.25">
      <c r="A51" s="41">
        <v>2062</v>
      </c>
      <c r="B51" s="41">
        <v>42</v>
      </c>
      <c r="C51" s="42">
        <v>0.43826827783124789</v>
      </c>
      <c r="D51" s="42">
        <v>1.7261642837122619</v>
      </c>
      <c r="E51" s="42">
        <v>50.308529210255763</v>
      </c>
      <c r="F51" s="43">
        <v>0.1</v>
      </c>
      <c r="G51" s="44">
        <v>55.339382131281347</v>
      </c>
      <c r="H51" s="45">
        <v>1.5652682465040999</v>
      </c>
    </row>
    <row r="52" spans="1:8" ht="15" customHeight="1" x14ac:dyDescent="0.25">
      <c r="A52" s="41">
        <v>2063</v>
      </c>
      <c r="B52" s="41">
        <v>43</v>
      </c>
      <c r="C52" s="42">
        <v>0.43233427793798146</v>
      </c>
      <c r="D52" s="42">
        <v>1.7606875693865072</v>
      </c>
      <c r="E52" s="42">
        <v>52.069216779642268</v>
      </c>
      <c r="F52" s="43">
        <v>0.1</v>
      </c>
      <c r="G52" s="44">
        <v>57.2761384576065</v>
      </c>
      <c r="H52" s="45">
        <v>1.5958088419255401</v>
      </c>
    </row>
    <row r="53" spans="1:8" ht="15" customHeight="1" x14ac:dyDescent="0.25">
      <c r="A53" s="41">
        <v>2064</v>
      </c>
      <c r="B53" s="41">
        <v>44</v>
      </c>
      <c r="C53" s="42">
        <v>0.42648062233727368</v>
      </c>
      <c r="D53" s="42">
        <v>1.7959013207742374</v>
      </c>
      <c r="E53" s="42">
        <v>53.865118100416503</v>
      </c>
      <c r="F53" s="43">
        <v>0.1</v>
      </c>
      <c r="G53" s="44">
        <v>59.251629910458156</v>
      </c>
      <c r="H53" s="45">
        <v>1.62675226865943</v>
      </c>
    </row>
    <row r="54" spans="1:8" ht="15" customHeight="1" x14ac:dyDescent="0.25">
      <c r="A54" s="41">
        <v>2065</v>
      </c>
      <c r="B54" s="41">
        <v>45</v>
      </c>
      <c r="C54" s="42">
        <v>0.42070622319537654</v>
      </c>
      <c r="D54" s="42">
        <v>1.8318193471897222</v>
      </c>
      <c r="E54" s="42">
        <v>55.696937447606224</v>
      </c>
      <c r="F54" s="43">
        <v>0.1</v>
      </c>
      <c r="G54" s="44">
        <v>61.266631192366852</v>
      </c>
      <c r="H54" s="45">
        <v>1.65810382518273</v>
      </c>
    </row>
    <row r="55" spans="1:8" ht="15" customHeight="1" x14ac:dyDescent="0.25">
      <c r="A55" s="60"/>
      <c r="B55" s="60"/>
      <c r="C55" s="60"/>
      <c r="D55" s="60"/>
      <c r="E55" s="60"/>
      <c r="F55" s="60"/>
      <c r="G55" s="60"/>
      <c r="H55" s="60"/>
    </row>
    <row r="56" spans="1:8" ht="15" customHeight="1" x14ac:dyDescent="0.25">
      <c r="A56" s="47"/>
      <c r="B56" s="55" t="s">
        <v>39</v>
      </c>
      <c r="C56" s="55"/>
      <c r="D56" s="55"/>
      <c r="E56" s="48">
        <v>3.4000000000000002E-2</v>
      </c>
      <c r="F56" s="57"/>
      <c r="G56" s="57"/>
      <c r="H56" s="57"/>
    </row>
    <row r="57" spans="1:8" ht="15" customHeight="1" x14ac:dyDescent="0.25">
      <c r="A57" s="47"/>
      <c r="B57" s="55" t="s">
        <v>40</v>
      </c>
      <c r="C57" s="55"/>
      <c r="D57" s="55"/>
      <c r="E57" s="48">
        <v>3.4000000000000002E-2</v>
      </c>
      <c r="F57" s="57"/>
      <c r="G57" s="57"/>
      <c r="H57" s="57"/>
    </row>
    <row r="58" spans="1:8" ht="15" customHeight="1" x14ac:dyDescent="0.25">
      <c r="A58" s="47"/>
      <c r="B58" s="55" t="s">
        <v>41</v>
      </c>
      <c r="C58" s="55"/>
      <c r="D58" s="55"/>
      <c r="E58" s="48">
        <v>4.1700000000000001E-2</v>
      </c>
      <c r="F58" s="57"/>
      <c r="G58" s="57"/>
      <c r="H58" s="57"/>
    </row>
    <row r="59" spans="1:8" ht="15" customHeight="1" x14ac:dyDescent="0.25">
      <c r="A59" s="47"/>
      <c r="B59" s="55" t="s">
        <v>42</v>
      </c>
      <c r="C59" s="55"/>
      <c r="D59" s="55"/>
      <c r="E59" s="48">
        <v>0.02</v>
      </c>
      <c r="F59" s="56" t="s">
        <v>43</v>
      </c>
      <c r="G59" s="56"/>
      <c r="H59" s="56"/>
    </row>
  </sheetData>
  <mergeCells count="14">
    <mergeCell ref="A55:H55"/>
    <mergeCell ref="A1:H1"/>
    <mergeCell ref="A2:H2"/>
    <mergeCell ref="A3:H3"/>
    <mergeCell ref="A4:H4"/>
    <mergeCell ref="A5:H5"/>
    <mergeCell ref="B59:D59"/>
    <mergeCell ref="F59:H59"/>
    <mergeCell ref="B56:D56"/>
    <mergeCell ref="F56:H56"/>
    <mergeCell ref="B57:D57"/>
    <mergeCell ref="F57:H57"/>
    <mergeCell ref="B58:D58"/>
    <mergeCell ref="F58:H58"/>
  </mergeCells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SUMMARY</vt:lpstr>
      <vt:lpstr>APP 2885</vt:lpstr>
      <vt:lpstr>JR_PAGE_ANCHOR_0_2</vt:lpstr>
    </vt:vector>
  </TitlesOfParts>
  <Company>MDU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Amanda.Sargent</dc:creator>
  <cp:lastModifiedBy>Storvick, Jon</cp:lastModifiedBy>
  <cp:lastPrinted>2016-06-29T22:54:47Z</cp:lastPrinted>
  <dcterms:created xsi:type="dcterms:W3CDTF">2015-06-30T16:46:36Z</dcterms:created>
  <dcterms:modified xsi:type="dcterms:W3CDTF">2022-03-30T23:48:00Z</dcterms:modified>
</cp:coreProperties>
</file>