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externalLinks/externalLink1.xml" ContentType="application/vnd.openxmlformats-officedocument.spreadsheetml.externalLink+xml"/>
  <Override PartName="/xl/tables/table1.xml" ContentType="application/vnd.openxmlformats-officedocument.spreadsheetml.table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Dept\Rates\ENERGY EFFICIENCY\ANNUAL REPORTING\Biennial Report 2025\DRAFT CAG sent 5-12-26\"/>
    </mc:Choice>
  </mc:AlternateContent>
  <xr:revisionPtr revIDLastSave="0" documentId="13_ncr:1_{BE5D10FF-2CA2-4A21-A8AE-C82FDFD3E3B0}" xr6:coauthVersionLast="47" xr6:coauthVersionMax="47" xr10:uidLastSave="{00000000-0000-0000-0000-000000000000}"/>
  <bookViews>
    <workbookView xWindow="28680" yWindow="-120" windowWidth="29040" windowHeight="15720" firstSheet="1" activeTab="5" xr2:uid="{3210280B-B340-4E56-9710-C02EB6DA1CC2}"/>
  </bookViews>
  <sheets>
    <sheet name="2025 (old)" sheetId="18" state="hidden" r:id="rId1"/>
    <sheet name="Total 2025" sheetId="22" r:id="rId2"/>
    <sheet name="Projects.25" sheetId="20" state="hidden" r:id="rId3"/>
    <sheet name="Total 2024" sheetId="10" r:id="rId4"/>
    <sheet name="Projects.24" sheetId="12" state="hidden" r:id="rId5"/>
    <sheet name="APP 2885" sheetId="11" r:id="rId6"/>
    <sheet name="Sheet12" sheetId="17" state="hidden" r:id="rId7"/>
    <sheet name="2023 CR projects (ADD)" sheetId="15" state="hidden" r:id="rId8"/>
    <sheet name="All projects by Unit" sheetId="2" state="hidden" r:id="rId9"/>
  </sheets>
  <externalReferences>
    <externalReference r:id="rId10"/>
  </externalReferences>
  <definedNames>
    <definedName name="_xlnm._FilterDatabase" localSheetId="1" hidden="1">'Total 2025'!$A$3:$Z$18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" i="22" l="1"/>
  <c r="Z21" i="22" l="1"/>
  <c r="Z22" i="22"/>
  <c r="Z23" i="22"/>
  <c r="Z24" i="22"/>
  <c r="Z25" i="22"/>
  <c r="Z20" i="22"/>
  <c r="Z5" i="22"/>
  <c r="Z6" i="22"/>
  <c r="Z7" i="22"/>
  <c r="Z8" i="22"/>
  <c r="Z9" i="22"/>
  <c r="Z10" i="22"/>
  <c r="Z11" i="22"/>
  <c r="Z12" i="22"/>
  <c r="Z13" i="22"/>
  <c r="Z14" i="22"/>
  <c r="Z15" i="22"/>
  <c r="Z16" i="22"/>
  <c r="Z17" i="22"/>
  <c r="Z18" i="22"/>
  <c r="Z4" i="22"/>
  <c r="V21" i="22"/>
  <c r="V22" i="22"/>
  <c r="V23" i="22"/>
  <c r="V24" i="22"/>
  <c r="V25" i="22"/>
  <c r="V20" i="22"/>
  <c r="V5" i="22"/>
  <c r="V6" i="22"/>
  <c r="V7" i="22"/>
  <c r="V8" i="22"/>
  <c r="V9" i="22"/>
  <c r="V10" i="22"/>
  <c r="V11" i="22"/>
  <c r="V12" i="22"/>
  <c r="V13" i="22"/>
  <c r="V14" i="22"/>
  <c r="V15" i="22"/>
  <c r="V16" i="22"/>
  <c r="V17" i="22"/>
  <c r="V18" i="22"/>
  <c r="V4" i="22"/>
  <c r="C33" i="22"/>
  <c r="C32" i="22"/>
  <c r="P21" i="22" s="1"/>
  <c r="E26" i="22"/>
  <c r="T25" i="22"/>
  <c r="O25" i="22"/>
  <c r="L25" i="22"/>
  <c r="M25" i="22" s="1"/>
  <c r="K25" i="22"/>
  <c r="F25" i="22"/>
  <c r="P24" i="22"/>
  <c r="O24" i="22"/>
  <c r="K24" i="22"/>
  <c r="F24" i="22"/>
  <c r="L24" i="22" s="1"/>
  <c r="M24" i="22" s="1"/>
  <c r="O23" i="22"/>
  <c r="L23" i="22"/>
  <c r="M23" i="22" s="1"/>
  <c r="K23" i="22"/>
  <c r="F23" i="22"/>
  <c r="P22" i="22"/>
  <c r="O22" i="22"/>
  <c r="U22" i="22" s="1"/>
  <c r="K22" i="22"/>
  <c r="F22" i="22"/>
  <c r="L22" i="22" s="1"/>
  <c r="M22" i="22" s="1"/>
  <c r="T21" i="22"/>
  <c r="O21" i="22"/>
  <c r="L21" i="22"/>
  <c r="M21" i="22" s="1"/>
  <c r="K21" i="22"/>
  <c r="F21" i="22"/>
  <c r="U20" i="22"/>
  <c r="T20" i="22"/>
  <c r="P20" i="22"/>
  <c r="O20" i="22"/>
  <c r="K20" i="22"/>
  <c r="F20" i="22"/>
  <c r="L20" i="22" s="1"/>
  <c r="M20" i="22" s="1"/>
  <c r="R18" i="22"/>
  <c r="M18" i="22"/>
  <c r="L18" i="22"/>
  <c r="K18" i="22"/>
  <c r="I18" i="22"/>
  <c r="O18" i="22" s="1"/>
  <c r="R17" i="22"/>
  <c r="O17" i="22"/>
  <c r="U17" i="22" s="1"/>
  <c r="L17" i="22"/>
  <c r="M17" i="22" s="1"/>
  <c r="K17" i="22"/>
  <c r="I17" i="22"/>
  <c r="R16" i="22"/>
  <c r="O16" i="22"/>
  <c r="M16" i="22"/>
  <c r="L16" i="22"/>
  <c r="K16" i="22"/>
  <c r="I16" i="22"/>
  <c r="R15" i="22"/>
  <c r="L15" i="22"/>
  <c r="M15" i="22" s="1"/>
  <c r="K15" i="22"/>
  <c r="I15" i="22"/>
  <c r="O15" i="22" s="1"/>
  <c r="R14" i="22"/>
  <c r="L14" i="22"/>
  <c r="M14" i="22" s="1"/>
  <c r="K14" i="22"/>
  <c r="I14" i="22"/>
  <c r="O14" i="22" s="1"/>
  <c r="R13" i="22"/>
  <c r="L13" i="22"/>
  <c r="M13" i="22" s="1"/>
  <c r="K13" i="22"/>
  <c r="I13" i="22"/>
  <c r="P13" i="22" s="1"/>
  <c r="R12" i="22"/>
  <c r="M12" i="22"/>
  <c r="L12" i="22"/>
  <c r="K12" i="22"/>
  <c r="I12" i="22"/>
  <c r="R11" i="22"/>
  <c r="L11" i="22"/>
  <c r="M11" i="22" s="1"/>
  <c r="K11" i="22"/>
  <c r="I11" i="22"/>
  <c r="O11" i="22" s="1"/>
  <c r="R10" i="22"/>
  <c r="T10" i="22" s="1"/>
  <c r="O10" i="22"/>
  <c r="L10" i="22"/>
  <c r="M10" i="22" s="1"/>
  <c r="K10" i="22"/>
  <c r="I10" i="22"/>
  <c r="R9" i="22"/>
  <c r="L9" i="22"/>
  <c r="M9" i="22" s="1"/>
  <c r="K9" i="22"/>
  <c r="I9" i="22"/>
  <c r="P9" i="22" s="1"/>
  <c r="R8" i="22"/>
  <c r="M8" i="22"/>
  <c r="L8" i="22"/>
  <c r="K8" i="22"/>
  <c r="I8" i="22"/>
  <c r="P8" i="22" s="1"/>
  <c r="R7" i="22"/>
  <c r="L7" i="22"/>
  <c r="M7" i="22" s="1"/>
  <c r="K7" i="22"/>
  <c r="I7" i="22"/>
  <c r="P7" i="22" s="1"/>
  <c r="R6" i="22"/>
  <c r="P6" i="22"/>
  <c r="L6" i="22"/>
  <c r="M6" i="22" s="1"/>
  <c r="K6" i="22"/>
  <c r="K26" i="22" s="1"/>
  <c r="I6" i="22"/>
  <c r="O6" i="22" s="1"/>
  <c r="T5" i="22"/>
  <c r="R5" i="22"/>
  <c r="O5" i="22"/>
  <c r="L5" i="22"/>
  <c r="M5" i="22" s="1"/>
  <c r="K5" i="22"/>
  <c r="I5" i="22"/>
  <c r="P10" i="22" s="1"/>
  <c r="R4" i="22"/>
  <c r="P4" i="22"/>
  <c r="M4" i="22"/>
  <c r="L4" i="22"/>
  <c r="K4" i="22"/>
  <c r="I4" i="22"/>
  <c r="I26" i="22" s="1"/>
  <c r="X21" i="22" l="1"/>
  <c r="X15" i="22"/>
  <c r="T15" i="22"/>
  <c r="T6" i="22"/>
  <c r="Y6" i="22"/>
  <c r="U6" i="22"/>
  <c r="X9" i="22"/>
  <c r="T9" i="22"/>
  <c r="X25" i="22"/>
  <c r="X5" i="22"/>
  <c r="X17" i="22"/>
  <c r="X11" i="22"/>
  <c r="Y24" i="22"/>
  <c r="Y21" i="22"/>
  <c r="X6" i="22"/>
  <c r="X18" i="22"/>
  <c r="Y22" i="22"/>
  <c r="X22" i="22"/>
  <c r="T18" i="22"/>
  <c r="X20" i="22"/>
  <c r="X4" i="22"/>
  <c r="Y10" i="22"/>
  <c r="X10" i="22"/>
  <c r="Y20" i="22"/>
  <c r="X7" i="22"/>
  <c r="U10" i="22"/>
  <c r="X23" i="22"/>
  <c r="X14" i="22"/>
  <c r="X24" i="22"/>
  <c r="Y18" i="22"/>
  <c r="U18" i="22"/>
  <c r="Y14" i="22"/>
  <c r="U14" i="22"/>
  <c r="O4" i="22"/>
  <c r="T4" i="22" s="1"/>
  <c r="P5" i="22"/>
  <c r="P26" i="22" s="1"/>
  <c r="U21" i="22"/>
  <c r="M26" i="22"/>
  <c r="N26" i="22"/>
  <c r="Z26" i="22" s="1"/>
  <c r="P15" i="22"/>
  <c r="U15" i="22" s="1"/>
  <c r="T17" i="22"/>
  <c r="P25" i="22"/>
  <c r="R26" i="22"/>
  <c r="P17" i="22"/>
  <c r="P16" i="22"/>
  <c r="O13" i="22"/>
  <c r="T16" i="22"/>
  <c r="P12" i="22"/>
  <c r="T14" i="22"/>
  <c r="T24" i="22"/>
  <c r="P11" i="22"/>
  <c r="U11" i="22" s="1"/>
  <c r="X16" i="22"/>
  <c r="Y17" i="22"/>
  <c r="P23" i="22"/>
  <c r="U24" i="22"/>
  <c r="O9" i="22"/>
  <c r="T23" i="22"/>
  <c r="P18" i="22"/>
  <c r="P14" i="22"/>
  <c r="O12" i="22"/>
  <c r="X12" i="22" s="1"/>
  <c r="O8" i="22"/>
  <c r="T11" i="22"/>
  <c r="O7" i="22"/>
  <c r="T22" i="22"/>
  <c r="V26" i="22" l="1"/>
  <c r="Y15" i="22"/>
  <c r="U25" i="22"/>
  <c r="Y8" i="22"/>
  <c r="X8" i="22"/>
  <c r="U8" i="22"/>
  <c r="T8" i="22"/>
  <c r="Y16" i="22"/>
  <c r="Y11" i="22"/>
  <c r="Y9" i="22"/>
  <c r="U9" i="22"/>
  <c r="Y13" i="22"/>
  <c r="U13" i="22"/>
  <c r="O26" i="22"/>
  <c r="Y4" i="22"/>
  <c r="U4" i="22"/>
  <c r="Y23" i="22"/>
  <c r="U5" i="22"/>
  <c r="U26" i="22"/>
  <c r="T26" i="22"/>
  <c r="U23" i="22"/>
  <c r="X13" i="22"/>
  <c r="Y26" i="22"/>
  <c r="X26" i="22"/>
  <c r="Y5" i="22"/>
  <c r="U16" i="22"/>
  <c r="Y25" i="22"/>
  <c r="U7" i="22"/>
  <c r="Y7" i="22"/>
  <c r="T13" i="22"/>
  <c r="U12" i="22"/>
  <c r="T12" i="22"/>
  <c r="Y12" i="22"/>
  <c r="T7" i="22"/>
  <c r="C37" i="18" l="1"/>
  <c r="C36" i="18"/>
  <c r="R32" i="18"/>
  <c r="N30" i="18"/>
  <c r="I30" i="18"/>
  <c r="E30" i="18"/>
  <c r="P29" i="18"/>
  <c r="V29" i="18" s="1"/>
  <c r="O29" i="18"/>
  <c r="T29" i="18" s="1"/>
  <c r="M29" i="18"/>
  <c r="Z29" i="18" s="1"/>
  <c r="L29" i="18"/>
  <c r="K29" i="18"/>
  <c r="P28" i="18"/>
  <c r="V28" i="18" s="1"/>
  <c r="O28" i="18"/>
  <c r="L28" i="18"/>
  <c r="M28" i="18" s="1"/>
  <c r="K28" i="18"/>
  <c r="T27" i="18"/>
  <c r="P27" i="18"/>
  <c r="V27" i="18" s="1"/>
  <c r="O27" i="18"/>
  <c r="L27" i="18"/>
  <c r="M27" i="18" s="1"/>
  <c r="K27" i="18"/>
  <c r="V26" i="18"/>
  <c r="P26" i="18"/>
  <c r="U26" i="18" s="1"/>
  <c r="O26" i="18"/>
  <c r="T26" i="18" s="1"/>
  <c r="L26" i="18"/>
  <c r="M26" i="18" s="1"/>
  <c r="K26" i="18"/>
  <c r="T25" i="18"/>
  <c r="P25" i="18"/>
  <c r="U25" i="18" s="1"/>
  <c r="O25" i="18"/>
  <c r="L25" i="18"/>
  <c r="M25" i="18" s="1"/>
  <c r="K25" i="18"/>
  <c r="P24" i="18"/>
  <c r="V24" i="18" s="1"/>
  <c r="O24" i="18"/>
  <c r="L24" i="18"/>
  <c r="M24" i="18" s="1"/>
  <c r="K24" i="18"/>
  <c r="P23" i="18"/>
  <c r="V23" i="18" s="1"/>
  <c r="O23" i="18"/>
  <c r="U23" i="18" s="1"/>
  <c r="L23" i="18"/>
  <c r="M23" i="18" s="1"/>
  <c r="K23" i="18"/>
  <c r="P22" i="18"/>
  <c r="V22" i="18" s="1"/>
  <c r="O22" i="18"/>
  <c r="U22" i="18" s="1"/>
  <c r="L22" i="18"/>
  <c r="M22" i="18" s="1"/>
  <c r="K22" i="18"/>
  <c r="V21" i="18"/>
  <c r="U21" i="18"/>
  <c r="P21" i="18"/>
  <c r="O21" i="18"/>
  <c r="T21" i="18" s="1"/>
  <c r="L21" i="18"/>
  <c r="M21" i="18" s="1"/>
  <c r="K21" i="18"/>
  <c r="Y19" i="18"/>
  <c r="U19" i="18"/>
  <c r="R19" i="18"/>
  <c r="V19" i="18" s="1"/>
  <c r="P19" i="18"/>
  <c r="O19" i="18"/>
  <c r="K19" i="18"/>
  <c r="F19" i="18"/>
  <c r="L19" i="18" s="1"/>
  <c r="M19" i="18" s="1"/>
  <c r="Z18" i="18"/>
  <c r="R18" i="18"/>
  <c r="V18" i="18" s="1"/>
  <c r="P18" i="18"/>
  <c r="O18" i="18"/>
  <c r="Y18" i="18" s="1"/>
  <c r="M18" i="18"/>
  <c r="L18" i="18"/>
  <c r="K18" i="18"/>
  <c r="F18" i="18"/>
  <c r="R17" i="18"/>
  <c r="T17" i="18" s="1"/>
  <c r="P17" i="18"/>
  <c r="O17" i="18"/>
  <c r="Y17" i="18" s="1"/>
  <c r="M17" i="18"/>
  <c r="Z17" i="18" s="1"/>
  <c r="L17" i="18"/>
  <c r="K17" i="18"/>
  <c r="F17" i="18"/>
  <c r="R16" i="18"/>
  <c r="T16" i="18" s="1"/>
  <c r="P16" i="18"/>
  <c r="O16" i="18"/>
  <c r="L16" i="18"/>
  <c r="M16" i="18" s="1"/>
  <c r="K16" i="18"/>
  <c r="F16" i="18"/>
  <c r="R15" i="18"/>
  <c r="V15" i="18" s="1"/>
  <c r="P15" i="18"/>
  <c r="O15" i="18"/>
  <c r="L15" i="18"/>
  <c r="M15" i="18" s="1"/>
  <c r="K15" i="18"/>
  <c r="F15" i="18"/>
  <c r="R14" i="18"/>
  <c r="V14" i="18" s="1"/>
  <c r="P14" i="18"/>
  <c r="O14" i="18"/>
  <c r="U14" i="18" s="1"/>
  <c r="K14" i="18"/>
  <c r="F14" i="18"/>
  <c r="L14" i="18" s="1"/>
  <c r="M14" i="18" s="1"/>
  <c r="R13" i="18"/>
  <c r="V13" i="18" s="1"/>
  <c r="P13" i="18"/>
  <c r="O13" i="18"/>
  <c r="U13" i="18" s="1"/>
  <c r="K13" i="18"/>
  <c r="F13" i="18"/>
  <c r="L13" i="18" s="1"/>
  <c r="M13" i="18" s="1"/>
  <c r="R12" i="18"/>
  <c r="V12" i="18" s="1"/>
  <c r="P12" i="18"/>
  <c r="O12" i="18"/>
  <c r="K12" i="18"/>
  <c r="F12" i="18"/>
  <c r="L12" i="18" s="1"/>
  <c r="M12" i="18" s="1"/>
  <c r="R11" i="18"/>
  <c r="V11" i="18" s="1"/>
  <c r="P11" i="18"/>
  <c r="O11" i="18"/>
  <c r="K11" i="18"/>
  <c r="F11" i="18"/>
  <c r="L11" i="18" s="1"/>
  <c r="M11" i="18" s="1"/>
  <c r="R10" i="18"/>
  <c r="P10" i="18"/>
  <c r="V10" i="18" s="1"/>
  <c r="O10" i="18"/>
  <c r="U10" i="18" s="1"/>
  <c r="K10" i="18"/>
  <c r="F10" i="18"/>
  <c r="L10" i="18" s="1"/>
  <c r="M10" i="18" s="1"/>
  <c r="V9" i="18"/>
  <c r="R9" i="18"/>
  <c r="T9" i="18" s="1"/>
  <c r="P9" i="18"/>
  <c r="O9" i="18"/>
  <c r="U9" i="18" s="1"/>
  <c r="K9" i="18"/>
  <c r="F9" i="18"/>
  <c r="L9" i="18" s="1"/>
  <c r="M9" i="18" s="1"/>
  <c r="V8" i="18"/>
  <c r="U8" i="18"/>
  <c r="T8" i="18"/>
  <c r="R8" i="18"/>
  <c r="P8" i="18"/>
  <c r="O8" i="18"/>
  <c r="K8" i="18"/>
  <c r="F8" i="18"/>
  <c r="L8" i="18" s="1"/>
  <c r="M8" i="18" s="1"/>
  <c r="V7" i="18"/>
  <c r="U7" i="18"/>
  <c r="T7" i="18"/>
  <c r="R7" i="18"/>
  <c r="P7" i="18"/>
  <c r="O7" i="18"/>
  <c r="L7" i="18"/>
  <c r="M7" i="18" s="1"/>
  <c r="K7" i="18"/>
  <c r="F7" i="18"/>
  <c r="R6" i="18"/>
  <c r="V6" i="18" s="1"/>
  <c r="P6" i="18"/>
  <c r="O6" i="18"/>
  <c r="K6" i="18"/>
  <c r="F6" i="18"/>
  <c r="L6" i="18" s="1"/>
  <c r="M6" i="18" s="1"/>
  <c r="R5" i="18"/>
  <c r="T5" i="18" s="1"/>
  <c r="P5" i="18"/>
  <c r="O5" i="18"/>
  <c r="K5" i="18"/>
  <c r="F5" i="18"/>
  <c r="L5" i="18" s="1"/>
  <c r="M5" i="18" s="1"/>
  <c r="R4" i="18"/>
  <c r="V4" i="18" s="1"/>
  <c r="P4" i="18"/>
  <c r="Z4" i="18" s="1"/>
  <c r="O4" i="18"/>
  <c r="X4" i="18" s="1"/>
  <c r="M4" i="18"/>
  <c r="L4" i="18"/>
  <c r="K4" i="18"/>
  <c r="K30" i="18" s="1"/>
  <c r="F4" i="18"/>
  <c r="V25" i="10"/>
  <c r="P25" i="10"/>
  <c r="Z40" i="10"/>
  <c r="P42" i="10"/>
  <c r="V42" i="10" s="1"/>
  <c r="V39" i="10"/>
  <c r="Z26" i="10"/>
  <c r="Z27" i="10"/>
  <c r="Z28" i="10"/>
  <c r="Z29" i="10"/>
  <c r="Z30" i="10"/>
  <c r="Z31" i="10"/>
  <c r="Z32" i="10"/>
  <c r="Z33" i="10"/>
  <c r="Z34" i="10"/>
  <c r="Z35" i="10"/>
  <c r="Z36" i="10"/>
  <c r="Z37" i="10"/>
  <c r="Z38" i="10"/>
  <c r="Z39" i="10"/>
  <c r="Z41" i="10"/>
  <c r="Z42" i="10"/>
  <c r="Z25" i="10"/>
  <c r="T42" i="10"/>
  <c r="X42" i="10"/>
  <c r="Y42" i="10"/>
  <c r="O42" i="10"/>
  <c r="N42" i="10"/>
  <c r="L21" i="10"/>
  <c r="L22" i="10"/>
  <c r="L23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" i="10"/>
  <c r="C48" i="10"/>
  <c r="R4" i="10"/>
  <c r="T4" i="10" s="1"/>
  <c r="R44" i="10"/>
  <c r="I42" i="10"/>
  <c r="K33" i="10"/>
  <c r="K34" i="10"/>
  <c r="K35" i="10"/>
  <c r="K36" i="10"/>
  <c r="K37" i="10"/>
  <c r="K38" i="10"/>
  <c r="M33" i="10"/>
  <c r="M34" i="10"/>
  <c r="M35" i="10"/>
  <c r="M36" i="10"/>
  <c r="M37" i="10"/>
  <c r="M38" i="10"/>
  <c r="X34" i="10"/>
  <c r="X35" i="10"/>
  <c r="R8" i="10"/>
  <c r="K8" i="10"/>
  <c r="F8" i="10"/>
  <c r="M39" i="10"/>
  <c r="M40" i="10"/>
  <c r="M27" i="10"/>
  <c r="M30" i="10"/>
  <c r="M31" i="10"/>
  <c r="M32" i="10"/>
  <c r="M25" i="10"/>
  <c r="K30" i="10"/>
  <c r="K31" i="10"/>
  <c r="K32" i="10"/>
  <c r="K39" i="10"/>
  <c r="K40" i="10"/>
  <c r="K27" i="10"/>
  <c r="K26" i="10"/>
  <c r="K25" i="10"/>
  <c r="K28" i="10"/>
  <c r="K29" i="10"/>
  <c r="K41" i="10"/>
  <c r="M29" i="10"/>
  <c r="M41" i="10"/>
  <c r="M26" i="10"/>
  <c r="M28" i="10"/>
  <c r="R23" i="10"/>
  <c r="V23" i="10" s="1"/>
  <c r="Y23" i="10"/>
  <c r="M23" i="10"/>
  <c r="K23" i="10"/>
  <c r="R22" i="10"/>
  <c r="V22" i="10" s="1"/>
  <c r="U22" i="10"/>
  <c r="M22" i="10"/>
  <c r="K22" i="10"/>
  <c r="R21" i="10"/>
  <c r="V21" i="10" s="1"/>
  <c r="U21" i="10"/>
  <c r="M21" i="10"/>
  <c r="K21" i="10"/>
  <c r="E42" i="10"/>
  <c r="R9" i="10"/>
  <c r="K9" i="10"/>
  <c r="R18" i="10"/>
  <c r="K18" i="10"/>
  <c r="F18" i="10"/>
  <c r="F9" i="10"/>
  <c r="F10" i="10"/>
  <c r="F11" i="10"/>
  <c r="F12" i="10"/>
  <c r="F13" i="10"/>
  <c r="F14" i="10"/>
  <c r="F15" i="10"/>
  <c r="F16" i="10"/>
  <c r="F17" i="10"/>
  <c r="F19" i="10"/>
  <c r="F20" i="10"/>
  <c r="F7" i="10"/>
  <c r="F5" i="10"/>
  <c r="F6" i="10"/>
  <c r="F4" i="10"/>
  <c r="R5" i="10"/>
  <c r="K5" i="10"/>
  <c r="R6" i="10"/>
  <c r="K6" i="10"/>
  <c r="R20" i="10"/>
  <c r="K20" i="10"/>
  <c r="R19" i="10"/>
  <c r="K19" i="10"/>
  <c r="R17" i="10"/>
  <c r="K17" i="10"/>
  <c r="R16" i="10"/>
  <c r="K16" i="10"/>
  <c r="R15" i="10"/>
  <c r="K15" i="10"/>
  <c r="R14" i="10"/>
  <c r="K14" i="10"/>
  <c r="R13" i="10"/>
  <c r="K13" i="10"/>
  <c r="R12" i="10"/>
  <c r="K12" i="10"/>
  <c r="R11" i="10"/>
  <c r="K11" i="10"/>
  <c r="R10" i="10"/>
  <c r="K10" i="10"/>
  <c r="R7" i="10"/>
  <c r="K7" i="10"/>
  <c r="K4" i="10"/>
  <c r="X12" i="18" l="1"/>
  <c r="Z12" i="18"/>
  <c r="Y5" i="18"/>
  <c r="Z5" i="18"/>
  <c r="X5" i="18"/>
  <c r="Z15" i="18"/>
  <c r="X15" i="18"/>
  <c r="X28" i="18"/>
  <c r="Z28" i="18"/>
  <c r="Y28" i="18"/>
  <c r="Z26" i="18"/>
  <c r="X26" i="18"/>
  <c r="Y26" i="18"/>
  <c r="X21" i="18"/>
  <c r="Z21" i="18"/>
  <c r="Y21" i="18"/>
  <c r="Z24" i="18"/>
  <c r="X24" i="18"/>
  <c r="X27" i="18"/>
  <c r="Z27" i="18"/>
  <c r="X22" i="18"/>
  <c r="Z22" i="18"/>
  <c r="Y22" i="18"/>
  <c r="M30" i="18"/>
  <c r="X16" i="18"/>
  <c r="Z16" i="18"/>
  <c r="Y24" i="18"/>
  <c r="Y27" i="18"/>
  <c r="Y9" i="18"/>
  <c r="X9" i="18"/>
  <c r="Z9" i="18"/>
  <c r="Y25" i="18"/>
  <c r="Z25" i="18"/>
  <c r="X25" i="18"/>
  <c r="X19" i="18"/>
  <c r="Z19" i="18"/>
  <c r="Y12" i="18"/>
  <c r="X6" i="18"/>
  <c r="Y6" i="18"/>
  <c r="Z6" i="18"/>
  <c r="Y8" i="18"/>
  <c r="X8" i="18"/>
  <c r="Z8" i="18"/>
  <c r="Y10" i="18"/>
  <c r="X10" i="18"/>
  <c r="Z10" i="18"/>
  <c r="Y15" i="18"/>
  <c r="Z23" i="18"/>
  <c r="X23" i="18"/>
  <c r="Z13" i="18"/>
  <c r="X13" i="18"/>
  <c r="X11" i="18"/>
  <c r="Y11" i="18"/>
  <c r="Z11" i="18"/>
  <c r="Z14" i="18"/>
  <c r="X14" i="18"/>
  <c r="Y16" i="18"/>
  <c r="Z7" i="18"/>
  <c r="Y7" i="18"/>
  <c r="X7" i="18"/>
  <c r="U6" i="18"/>
  <c r="U5" i="18"/>
  <c r="U18" i="18"/>
  <c r="T24" i="18"/>
  <c r="T15" i="18"/>
  <c r="U16" i="18"/>
  <c r="V17" i="18"/>
  <c r="X18" i="18"/>
  <c r="T28" i="18"/>
  <c r="X29" i="18"/>
  <c r="Y4" i="18"/>
  <c r="T14" i="18"/>
  <c r="U15" i="18"/>
  <c r="V16" i="18"/>
  <c r="X17" i="18"/>
  <c r="T23" i="18"/>
  <c r="U28" i="18"/>
  <c r="Y29" i="18"/>
  <c r="O30" i="18"/>
  <c r="R30" i="18"/>
  <c r="T4" i="18"/>
  <c r="V5" i="18"/>
  <c r="U17" i="18"/>
  <c r="U24" i="18"/>
  <c r="T11" i="18"/>
  <c r="U12" i="18"/>
  <c r="T22" i="18"/>
  <c r="U27" i="18"/>
  <c r="P30" i="18"/>
  <c r="T19" i="18"/>
  <c r="V25" i="18"/>
  <c r="U29" i="18"/>
  <c r="T12" i="18"/>
  <c r="T10" i="18"/>
  <c r="U11" i="18"/>
  <c r="Y14" i="18"/>
  <c r="Y23" i="18"/>
  <c r="T18" i="18"/>
  <c r="U4" i="18"/>
  <c r="T13" i="18"/>
  <c r="Y13" i="18"/>
  <c r="T6" i="18"/>
  <c r="L4" i="10"/>
  <c r="M4" i="10" s="1"/>
  <c r="L6" i="10"/>
  <c r="M6" i="10" s="1"/>
  <c r="L5" i="10"/>
  <c r="M5" i="10" s="1"/>
  <c r="L7" i="10"/>
  <c r="M7" i="10" s="1"/>
  <c r="L20" i="10"/>
  <c r="M20" i="10" s="1"/>
  <c r="L19" i="10"/>
  <c r="M19" i="10" s="1"/>
  <c r="L17" i="10"/>
  <c r="M17" i="10" s="1"/>
  <c r="L16" i="10"/>
  <c r="M16" i="10" s="1"/>
  <c r="L15" i="10"/>
  <c r="M15" i="10" s="1"/>
  <c r="L14" i="10"/>
  <c r="M14" i="10" s="1"/>
  <c r="L13" i="10"/>
  <c r="M13" i="10" s="1"/>
  <c r="L12" i="10"/>
  <c r="M12" i="10" s="1"/>
  <c r="L11" i="10"/>
  <c r="M11" i="10" s="1"/>
  <c r="L10" i="10"/>
  <c r="M10" i="10" s="1"/>
  <c r="L9" i="10"/>
  <c r="M9" i="10" s="1"/>
  <c r="L18" i="10"/>
  <c r="M18" i="10" s="1"/>
  <c r="L8" i="10"/>
  <c r="M8" i="10" s="1"/>
  <c r="P26" i="10"/>
  <c r="P27" i="10"/>
  <c r="P28" i="10"/>
  <c r="P29" i="10"/>
  <c r="P30" i="10"/>
  <c r="V30" i="10" s="1"/>
  <c r="P31" i="10"/>
  <c r="P32" i="10"/>
  <c r="P33" i="10"/>
  <c r="P34" i="10"/>
  <c r="V34" i="10" s="1"/>
  <c r="P35" i="10"/>
  <c r="V35" i="10" s="1"/>
  <c r="P36" i="10"/>
  <c r="P37" i="10"/>
  <c r="P38" i="10"/>
  <c r="P39" i="10"/>
  <c r="P40" i="10"/>
  <c r="P41" i="10"/>
  <c r="U26" i="10"/>
  <c r="Y30" i="10"/>
  <c r="Y27" i="10"/>
  <c r="Y25" i="10"/>
  <c r="U25" i="10"/>
  <c r="X33" i="10"/>
  <c r="Y33" i="10"/>
  <c r="R42" i="10"/>
  <c r="U38" i="10"/>
  <c r="U37" i="10"/>
  <c r="U36" i="10"/>
  <c r="T35" i="10"/>
  <c r="U35" i="10"/>
  <c r="Y35" i="10"/>
  <c r="U34" i="10"/>
  <c r="T34" i="10"/>
  <c r="Y34" i="10"/>
  <c r="T33" i="10"/>
  <c r="X38" i="10"/>
  <c r="X37" i="10"/>
  <c r="X36" i="10"/>
  <c r="T38" i="10"/>
  <c r="T37" i="10"/>
  <c r="T36" i="10"/>
  <c r="K42" i="10"/>
  <c r="M42" i="10"/>
  <c r="T40" i="10"/>
  <c r="T8" i="10"/>
  <c r="X8" i="10"/>
  <c r="U30" i="10"/>
  <c r="U27" i="10"/>
  <c r="T27" i="10"/>
  <c r="X30" i="10"/>
  <c r="X31" i="10"/>
  <c r="X39" i="10"/>
  <c r="T25" i="10"/>
  <c r="X32" i="10"/>
  <c r="Y40" i="10"/>
  <c r="T39" i="10"/>
  <c r="T31" i="10"/>
  <c r="T30" i="10"/>
  <c r="Y39" i="10"/>
  <c r="T32" i="10"/>
  <c r="Y32" i="10"/>
  <c r="X40" i="10"/>
  <c r="Y31" i="10"/>
  <c r="X27" i="10"/>
  <c r="X25" i="10"/>
  <c r="Z23" i="10"/>
  <c r="X23" i="10"/>
  <c r="Z21" i="10"/>
  <c r="X21" i="10"/>
  <c r="Z22" i="10"/>
  <c r="X22" i="10"/>
  <c r="U23" i="10"/>
  <c r="T22" i="10"/>
  <c r="Y21" i="10"/>
  <c r="Y22" i="10"/>
  <c r="T21" i="10"/>
  <c r="T23" i="10"/>
  <c r="R45" i="10"/>
  <c r="T9" i="10"/>
  <c r="X9" i="10"/>
  <c r="X28" i="10"/>
  <c r="T28" i="10"/>
  <c r="U28" i="10"/>
  <c r="X18" i="10"/>
  <c r="T18" i="10"/>
  <c r="X5" i="10"/>
  <c r="T6" i="10"/>
  <c r="T5" i="10"/>
  <c r="X6" i="10"/>
  <c r="X41" i="10"/>
  <c r="X29" i="10"/>
  <c r="X26" i="10"/>
  <c r="T26" i="10"/>
  <c r="T29" i="10"/>
  <c r="T41" i="10"/>
  <c r="U29" i="10"/>
  <c r="U41" i="10"/>
  <c r="C49" i="10"/>
  <c r="X13" i="10"/>
  <c r="X16" i="10"/>
  <c r="X10" i="10"/>
  <c r="X4" i="10"/>
  <c r="X12" i="10"/>
  <c r="X15" i="10"/>
  <c r="X17" i="10"/>
  <c r="X20" i="10"/>
  <c r="X7" i="10"/>
  <c r="X11" i="10"/>
  <c r="X14" i="10"/>
  <c r="X19" i="10"/>
  <c r="T7" i="10"/>
  <c r="T10" i="10"/>
  <c r="T11" i="10"/>
  <c r="T12" i="10"/>
  <c r="T13" i="10"/>
  <c r="T14" i="10"/>
  <c r="T15" i="10"/>
  <c r="T16" i="10"/>
  <c r="T17" i="10"/>
  <c r="T19" i="10"/>
  <c r="T20" i="10"/>
  <c r="Z30" i="18" l="1"/>
  <c r="Y30" i="18"/>
  <c r="X30" i="18"/>
  <c r="K32" i="18"/>
  <c r="V30" i="18"/>
  <c r="U30" i="18"/>
  <c r="R33" i="18"/>
  <c r="T30" i="18"/>
  <c r="P5" i="10"/>
  <c r="P6" i="10"/>
  <c r="P7" i="10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4" i="10"/>
  <c r="V41" i="10"/>
  <c r="Y41" i="10"/>
  <c r="V40" i="10"/>
  <c r="U40" i="10"/>
  <c r="U39" i="10"/>
  <c r="V38" i="10"/>
  <c r="Y38" i="10"/>
  <c r="V37" i="10"/>
  <c r="Y37" i="10"/>
  <c r="V36" i="10"/>
  <c r="Y36" i="10"/>
  <c r="V33" i="10"/>
  <c r="U33" i="10"/>
  <c r="V32" i="10"/>
  <c r="U32" i="10"/>
  <c r="V31" i="10"/>
  <c r="U31" i="10"/>
  <c r="V29" i="10"/>
  <c r="Y29" i="10"/>
  <c r="V28" i="10"/>
  <c r="Y28" i="10"/>
  <c r="V27" i="10"/>
  <c r="V26" i="10"/>
  <c r="Y26" i="10"/>
  <c r="K44" i="10"/>
  <c r="Z4" i="10" l="1"/>
  <c r="U4" i="10"/>
  <c r="V4" i="10"/>
  <c r="Y4" i="10"/>
  <c r="V20" i="10"/>
  <c r="Z20" i="10"/>
  <c r="U20" i="10"/>
  <c r="Y20" i="10"/>
  <c r="Z19" i="10"/>
  <c r="U19" i="10"/>
  <c r="V19" i="10"/>
  <c r="Y19" i="10"/>
  <c r="V18" i="10"/>
  <c r="Z18" i="10"/>
  <c r="Y18" i="10"/>
  <c r="U18" i="10"/>
  <c r="U17" i="10"/>
  <c r="V17" i="10"/>
  <c r="Z17" i="10"/>
  <c r="Y17" i="10"/>
  <c r="V16" i="10"/>
  <c r="Z16" i="10"/>
  <c r="U16" i="10"/>
  <c r="Y16" i="10"/>
  <c r="U15" i="10"/>
  <c r="V15" i="10"/>
  <c r="Z15" i="10"/>
  <c r="Y15" i="10"/>
  <c r="Z14" i="10"/>
  <c r="V14" i="10"/>
  <c r="U14" i="10"/>
  <c r="Y14" i="10"/>
  <c r="V13" i="10"/>
  <c r="U13" i="10"/>
  <c r="Z13" i="10"/>
  <c r="Y13" i="10"/>
  <c r="U12" i="10"/>
  <c r="V12" i="10"/>
  <c r="Z12" i="10"/>
  <c r="Y12" i="10"/>
  <c r="U11" i="10"/>
  <c r="Z11" i="10"/>
  <c r="V11" i="10"/>
  <c r="Y11" i="10"/>
  <c r="V10" i="10"/>
  <c r="U10" i="10"/>
  <c r="Z10" i="10"/>
  <c r="Y10" i="10"/>
  <c r="U9" i="10"/>
  <c r="V9" i="10"/>
  <c r="Z9" i="10"/>
  <c r="Y9" i="10"/>
  <c r="Z8" i="10"/>
  <c r="Y8" i="10"/>
  <c r="U8" i="10"/>
  <c r="V8" i="10"/>
  <c r="Z7" i="10"/>
  <c r="U7" i="10"/>
  <c r="V7" i="10"/>
  <c r="Y7" i="10"/>
  <c r="V6" i="10"/>
  <c r="Z6" i="10"/>
  <c r="Y6" i="10"/>
  <c r="U6" i="10"/>
  <c r="V5" i="10"/>
  <c r="Z5" i="10"/>
  <c r="Y5" i="10"/>
  <c r="U5" i="10"/>
  <c r="U42" i="10" l="1"/>
</calcChain>
</file>

<file path=xl/sharedStrings.xml><?xml version="1.0" encoding="utf-8"?>
<sst xmlns="http://schemas.openxmlformats.org/spreadsheetml/2006/main" count="6687" uniqueCount="1175">
  <si>
    <t>Program Year:</t>
  </si>
  <si>
    <t>CASCADE NATURAL GAS CORPORATION</t>
  </si>
  <si>
    <t xml:space="preserve">COMMERCIAL Program Participant Cost Effectiveness </t>
  </si>
  <si>
    <t>Measure Mapping</t>
  </si>
  <si>
    <t>MEASURE</t>
  </si>
  <si>
    <t>DESCRIPTION</t>
  </si>
  <si>
    <t>EFFICIENCY TYPE FOR QUALIFICATION</t>
  </si>
  <si>
    <t>TOTAL PROJECT COUNT</t>
  </si>
  <si>
    <t>ANNUAL THERM SAVINGS</t>
  </si>
  <si>
    <t>UNIT</t>
  </si>
  <si>
    <t>UNITS INSTALLED</t>
  </si>
  <si>
    <t>TOTAL ANNUAL THERM SAVINGS</t>
  </si>
  <si>
    <t>MEASURE INCREMENTAL COST</t>
  </si>
  <si>
    <t>TOTAL INCREMENTAL COST</t>
  </si>
  <si>
    <t>PARTICIPANT NEBS</t>
  </si>
  <si>
    <t>TOTAL  NET  INCREMENTAL  COST  WITH  NEBS</t>
  </si>
  <si>
    <t>MEASURE LIFE</t>
  </si>
  <si>
    <t>DISCOUNTED THERM SAVINGS</t>
  </si>
  <si>
    <t>PROGRAM DELIVERY AND ADMIN</t>
  </si>
  <si>
    <t>PROGRAM REBATE</t>
  </si>
  <si>
    <t>CALCULATED REBATE COST</t>
  </si>
  <si>
    <t>REBATES BASED ON CAPPED INCENTIVES</t>
  </si>
  <si>
    <t>UTILITY  COST</t>
  </si>
  <si>
    <t>UC  W/DELIVERY  &amp;  ADMIN</t>
  </si>
  <si>
    <t>LOADED  UTILITY  BENEFIT  TO  COST  RATIO</t>
  </si>
  <si>
    <t>TOTAL  RESOURCE  COST</t>
  </si>
  <si>
    <t>TRC  W/DELIVERY  &amp;  ADMIN</t>
  </si>
  <si>
    <t>LOADED  SOCIETAL  BENEFIT  TO  COST  RATIO</t>
  </si>
  <si>
    <t>Boiler</t>
  </si>
  <si>
    <t>High-Efficiency-Condensing Boiler</t>
  </si>
  <si>
    <t>High Efficiency Condensing</t>
  </si>
  <si>
    <t>kBtu/hr input</t>
  </si>
  <si>
    <t>MINIMUM 91% AFUE &amp; 300KBTU/HR</t>
  </si>
  <si>
    <t>MIN 94% TE &amp; 300 kBtu/hr input</t>
  </si>
  <si>
    <t>Convection Oven (Restaurant)</t>
  </si>
  <si>
    <t>Energy Star</t>
  </si>
  <si>
    <t>oven</t>
  </si>
  <si>
    <t>Convection Oven (School)</t>
  </si>
  <si>
    <t>Domestic Hot Water Tanks - Condensing</t>
  </si>
  <si>
    <t>Condensing Tank</t>
  </si>
  <si>
    <t>Min 91% AFUE or 91% TE</t>
  </si>
  <si>
    <t>Insulation - Attic - Tier 1 - Min R-30</t>
  </si>
  <si>
    <t>Attic Insulation</t>
  </si>
  <si>
    <t>TIER 1 - MINIMUM R-30</t>
  </si>
  <si>
    <t>sqft</t>
  </si>
  <si>
    <t>Insulation - Attic - Tier 2 - Min R-45</t>
  </si>
  <si>
    <t>TIER 2 - MINIMUM R-45</t>
  </si>
  <si>
    <t>Insulation - Floor</t>
  </si>
  <si>
    <t>Floor Insulation</t>
  </si>
  <si>
    <t>EQUAL OR &gt;R-30 PRE R &lt;R-11</t>
  </si>
  <si>
    <t>Insulation - Pipe - 1.5"</t>
  </si>
  <si>
    <t xml:space="preserve">1.5" Thick Pipe Insulation </t>
  </si>
  <si>
    <t>RETROFIT FOR T&gt;140F&lt;=200f</t>
  </si>
  <si>
    <t>Insulation - Roof - Tier 2 - Min R-30</t>
  </si>
  <si>
    <t>Roof Insulation</t>
  </si>
  <si>
    <t>TIER 2 - MINIMUM R-30</t>
  </si>
  <si>
    <t>Insulation - Wall - Tier 2 - Min R-19</t>
  </si>
  <si>
    <t>Wall Insulation</t>
  </si>
  <si>
    <t>R-19 MINIMUM</t>
  </si>
  <si>
    <t>Radiant Heating</t>
  </si>
  <si>
    <t>Direct-fired Radiant Heating</t>
  </si>
  <si>
    <t>Direct-Fired</t>
  </si>
  <si>
    <t>Tankless Water Heater - Tier 2</t>
  </si>
  <si>
    <t>TIER 2 - 0.93 EF MINIMUM</t>
  </si>
  <si>
    <t>Warm-Air Furnace</t>
  </si>
  <si>
    <t>High-Efficiency Condensing Furnace</t>
  </si>
  <si>
    <t>91% AFUE MINIMUM</t>
  </si>
  <si>
    <t>Windows - Tier 1</t>
  </si>
  <si>
    <t>Single pane to 0.30 or less</t>
  </si>
  <si>
    <t>Bonus - HVAC</t>
  </si>
  <si>
    <t>HVAC Bonus</t>
  </si>
  <si>
    <t>-</t>
  </si>
  <si>
    <t>unit</t>
  </si>
  <si>
    <t>Bonus - Insulation Bundle A</t>
  </si>
  <si>
    <t>Insulation Bundle A</t>
  </si>
  <si>
    <t>Bonus - Kitchen Bundle B (2 - measures)</t>
  </si>
  <si>
    <t>Foodservice Bundle B</t>
  </si>
  <si>
    <t>Custom Measures</t>
  </si>
  <si>
    <t>008713-C-SKAGIT COUNTY FACILI</t>
  </si>
  <si>
    <t>Custom DDC Controls</t>
  </si>
  <si>
    <t>008729-C-Longview School Dist</t>
  </si>
  <si>
    <t>008714-C-Longview School District #122</t>
  </si>
  <si>
    <t>DDC HVAC Control upgrades</t>
  </si>
  <si>
    <t>008716-C-Longview School Dist</t>
  </si>
  <si>
    <t>008678-C-WALMART STORES INC #</t>
  </si>
  <si>
    <t>custom heat recovery</t>
  </si>
  <si>
    <t>008702-C-WALMART STORES INC #</t>
  </si>
  <si>
    <t>008703-C-WALMART STORES INC #</t>
  </si>
  <si>
    <t>008745-C-LV SCH DIST #122-R A</t>
  </si>
  <si>
    <t>008667-C-WALMART STORES INC #2476</t>
  </si>
  <si>
    <t>008668-C-WALMART STORES INC #3380</t>
  </si>
  <si>
    <t>008669-C-WALMART STORES INC #2325</t>
  </si>
  <si>
    <t>008670-C-WALMART STORES INC #5272</t>
  </si>
  <si>
    <t>008671-C-WALMART STORES INC #3261</t>
  </si>
  <si>
    <t>008672-C-WALMART STORES INC #5078</t>
  </si>
  <si>
    <t>008679-C-SAFEWAY STORE #2637</t>
  </si>
  <si>
    <t>custom other</t>
  </si>
  <si>
    <t>008720-C-SAFEWAY STORE #1522</t>
  </si>
  <si>
    <t>008736-C-The Kroger Co</t>
  </si>
  <si>
    <t>TOTAL PROGRAM</t>
  </si>
  <si>
    <t>Nominal interest rate (post tax cost of cap.)</t>
  </si>
  <si>
    <t>non-energy</t>
  </si>
  <si>
    <t>Inflation rate</t>
  </si>
  <si>
    <t>Long term real discount rate</t>
  </si>
  <si>
    <t>Total 2024 Program Admin.</t>
  </si>
  <si>
    <t>Custom Admin.</t>
  </si>
  <si>
    <t>Prescriptive Admin.</t>
  </si>
  <si>
    <t>Parent Project</t>
  </si>
  <si>
    <t>Parent Site</t>
  </si>
  <si>
    <t>Address 1 (Parent Site) (Sites)</t>
  </si>
  <si>
    <t>Account Number (Parent Site) (Sites)</t>
  </si>
  <si>
    <t>Premise (Parent Site) (Sites)</t>
  </si>
  <si>
    <t>Project Description (Parent Project) (Project)</t>
  </si>
  <si>
    <t>Client Invoice Number (Parent Project) (Project)</t>
  </si>
  <si>
    <t>Actual End 1</t>
  </si>
  <si>
    <t>Actual Inc Amt</t>
  </si>
  <si>
    <t>Current Savings Thm (Parent Project) (Project)</t>
  </si>
  <si>
    <t>Payee Company</t>
  </si>
  <si>
    <t>008680-C-Louis Auto Glass</t>
  </si>
  <si>
    <t>Louis Auto Glass</t>
  </si>
  <si>
    <t>1512 N STATE ST</t>
  </si>
  <si>
    <t>Attic &amp; wall Insulation bundle</t>
  </si>
  <si>
    <t>CR24-2.01</t>
  </si>
  <si>
    <t>Yakima County</t>
  </si>
  <si>
    <t>008707-C-BURLINGTON LITTLE SC</t>
  </si>
  <si>
    <t>BURLINGTON LITTLE SCHOOL</t>
  </si>
  <si>
    <t>207 S GARDNER RD</t>
  </si>
  <si>
    <t>Attic insulation</t>
  </si>
  <si>
    <t>CR24-6.02</t>
  </si>
  <si>
    <t>Corix DE Systems (Washington) LLC</t>
  </si>
  <si>
    <t>008709-C-Baylii Branding</t>
  </si>
  <si>
    <t>Baylii Branding</t>
  </si>
  <si>
    <t>901 Cleveland Ave</t>
  </si>
  <si>
    <t>CR24-7.01</t>
  </si>
  <si>
    <t>Terry Walters</t>
  </si>
  <si>
    <t>008731-C-ANACORTES BREWING CO</t>
  </si>
  <si>
    <t>ANACORTES BREWING CO LLC</t>
  </si>
  <si>
    <t>314 COMMERCIAL AVE</t>
  </si>
  <si>
    <t>CR24-11.03</t>
  </si>
  <si>
    <t xml:space="preserve">008686-C-West Coast Oriental </t>
  </si>
  <si>
    <t>West Coast Oriental Market LLC</t>
  </si>
  <si>
    <t>4064 MERIDIAN ST</t>
  </si>
  <si>
    <t>Attic insulation - tier 1</t>
  </si>
  <si>
    <t>CR24-3.02</t>
  </si>
  <si>
    <t>Whatcom County Association of Realtors</t>
  </si>
  <si>
    <t>008687-C-SQUALICUM YACHT CLUB</t>
  </si>
  <si>
    <t>SQUALICUM YACHT CLUB</t>
  </si>
  <si>
    <t>2633 S HARBOR LOOP DR</t>
  </si>
  <si>
    <t>Walmart</t>
  </si>
  <si>
    <t>008748-C-KETELSEN CONSTRUCTIO</t>
  </si>
  <si>
    <t>KETELSEN CONSTRUCTION</t>
  </si>
  <si>
    <t>2926 MELROSE ST</t>
  </si>
  <si>
    <t>Attic insulation - tier 2</t>
  </si>
  <si>
    <t>CR24-12.03</t>
  </si>
  <si>
    <t>Taper</t>
  </si>
  <si>
    <t>008721-C-The Salvation Army</t>
  </si>
  <si>
    <t>The Salvation Army</t>
  </si>
  <si>
    <t xml:space="preserve">3001 R AVE STE 106                                              </t>
  </si>
  <si>
    <t>Attic insulation bundle</t>
  </si>
  <si>
    <t>CR24-9.01</t>
  </si>
  <si>
    <t>008659-C-Whatcom County Assoc. of Realtors (WCAR)</t>
  </si>
  <si>
    <t>Whatcom County Assoc. of Realtors (WCAR)</t>
  </si>
  <si>
    <t>3317 NORTHWEST AVE</t>
  </si>
  <si>
    <t>Attic insulation R-49</t>
  </si>
  <si>
    <t>CR24-1.03</t>
  </si>
  <si>
    <t>John Friesen</t>
  </si>
  <si>
    <t>008675-C-Bellingham Waterfron</t>
  </si>
  <si>
    <t>Bellingham Waterfront District Energy Utility</t>
  </si>
  <si>
    <t>105 W Laurel St</t>
  </si>
  <si>
    <t>CR24-1.01</t>
  </si>
  <si>
    <t>Zirkle Fruit Company</t>
  </si>
  <si>
    <t>008685-C-Josephine Caring Com</t>
  </si>
  <si>
    <t>Josephine Caring Community</t>
  </si>
  <si>
    <t>9901 272ND PL NW</t>
  </si>
  <si>
    <t>GV Lot 2, LLC</t>
  </si>
  <si>
    <t>008699-C-Bellingham Waterfron</t>
  </si>
  <si>
    <t>CR24-5.02</t>
  </si>
  <si>
    <t>Squalicum Yacht Club</t>
  </si>
  <si>
    <t>008724-C-YAKIMA SCHOOL DIST #</t>
  </si>
  <si>
    <t>YAKIMA SCHOOL DIST #7</t>
  </si>
  <si>
    <t>1114 W PIERCE ST</t>
  </si>
  <si>
    <t>Boiler &amp; bonus</t>
  </si>
  <si>
    <t>CR24-10.01</t>
  </si>
  <si>
    <t>Central Lutheran Church</t>
  </si>
  <si>
    <t>008728-C-Yakima Valley Colleg</t>
  </si>
  <si>
    <t>Yakima Valley College</t>
  </si>
  <si>
    <t>1015 S 16TH AVE #NORTH BOILER</t>
  </si>
  <si>
    <t>Boiler bundle</t>
  </si>
  <si>
    <t>CR24-10.03</t>
  </si>
  <si>
    <t>008739-C-WHATCOM COMMUNITY CO</t>
  </si>
  <si>
    <t>WHATCOM COMMUNITY COLLEGE</t>
  </si>
  <si>
    <t>230 W KELLOGG RD</t>
  </si>
  <si>
    <t>CR24-11.04</t>
  </si>
  <si>
    <t>008741-C-La Conner School Dis</t>
  </si>
  <si>
    <t>La Conner School District</t>
  </si>
  <si>
    <t>305 N 6th St</t>
  </si>
  <si>
    <t>CR24-12.01</t>
  </si>
  <si>
    <t>008730-C-Sunnyside School Dis</t>
  </si>
  <si>
    <t>Sunnyside School District #201</t>
  </si>
  <si>
    <t>810 S 16TH ST</t>
  </si>
  <si>
    <t>Boiler, condensing HWH, and insulation</t>
  </si>
  <si>
    <t>CR24-11.02</t>
  </si>
  <si>
    <t>John J Miller MD PS</t>
  </si>
  <si>
    <t>008673-C-JUVENILE JUSTICE CEN</t>
  </si>
  <si>
    <t>JUVENILE JUSTICE CENTER #107</t>
  </si>
  <si>
    <t>1728 JEROME AVE</t>
  </si>
  <si>
    <t>Boilers</t>
  </si>
  <si>
    <t>Red Brick Management LLC</t>
  </si>
  <si>
    <t xml:space="preserve">008697-C-The Church of Jesus </t>
  </si>
  <si>
    <t>The Church of Jesus Christ of Latter Day Saints</t>
  </si>
  <si>
    <t>401 Yonezawa Blvd</t>
  </si>
  <si>
    <t>CR24-5.01</t>
  </si>
  <si>
    <t>008705-C-THE ENSIGN GROUP INC</t>
  </si>
  <si>
    <t>THE ENSIGN GROUP INC</t>
  </si>
  <si>
    <t>1710 PLAZA WAY</t>
  </si>
  <si>
    <t>CR24-6.01</t>
  </si>
  <si>
    <t>Arrow Insulation, Inc</t>
  </si>
  <si>
    <t>008710-C-City of Lynden</t>
  </si>
  <si>
    <t>City of Lynden</t>
  </si>
  <si>
    <t>203 19TH ST</t>
  </si>
  <si>
    <t>City of Pasco</t>
  </si>
  <si>
    <t>008734-C-YAKIMA SCHOOL DIST #</t>
  </si>
  <si>
    <t>510 S 9TH ST</t>
  </si>
  <si>
    <t>Walla Walla Catholic Schools</t>
  </si>
  <si>
    <t>008735-C-YAKIMA SCHOOL DIST #</t>
  </si>
  <si>
    <t>410 S 19TH AVE</t>
  </si>
  <si>
    <t>CR24-12.02</t>
  </si>
  <si>
    <t>David Maritz</t>
  </si>
  <si>
    <t>008711-C-Local Bounti LLC</t>
  </si>
  <si>
    <t>Local Bounti LLC</t>
  </si>
  <si>
    <t>950 S Elm St</t>
  </si>
  <si>
    <t>Boilers &amp; tankless HWH tier 2</t>
  </si>
  <si>
    <t>CR24-7.02</t>
  </si>
  <si>
    <t>Coin Street Laundry</t>
  </si>
  <si>
    <t>008696-C-COURT STREET LAUNDRY</t>
  </si>
  <si>
    <t>COURT STREET LAUNDRY</t>
  </si>
  <si>
    <t>1501 W COURT ST</t>
  </si>
  <si>
    <t>Condensing HWHs</t>
  </si>
  <si>
    <t>CR24-4.02</t>
  </si>
  <si>
    <t>008693-C-City of Pasco</t>
  </si>
  <si>
    <t>3624 Road 100</t>
  </si>
  <si>
    <t>Condensing water heater &amp; radiant heat</t>
  </si>
  <si>
    <t>United Methodist Church</t>
  </si>
  <si>
    <t>Longview School District #122</t>
  </si>
  <si>
    <t>2745 38TH AVE</t>
  </si>
  <si>
    <t>CR24-8.02</t>
  </si>
  <si>
    <t>Nooksack Valley Baptist Church</t>
  </si>
  <si>
    <t>2821 PARKVIEW DR</t>
  </si>
  <si>
    <t>DDC HVAC Control Upgrades</t>
  </si>
  <si>
    <t>2210 OLYMPIA WAY</t>
  </si>
  <si>
    <t>Whitman College Trust</t>
  </si>
  <si>
    <t>SKAGIT COUNTY FACILITIES MGMT</t>
  </si>
  <si>
    <t>201 Suzanne Ln</t>
  </si>
  <si>
    <t>DDC HVAC Controls Upgrade</t>
  </si>
  <si>
    <t>CR24-8.01</t>
  </si>
  <si>
    <t>008738-C-Indulge Bakery</t>
  </si>
  <si>
    <t>Indulge Bakery</t>
  </si>
  <si>
    <t>1501 PARKER WAY # 101</t>
  </si>
  <si>
    <t>Double rack oven</t>
  </si>
  <si>
    <t>008733-C-ORCHARD TERRACE COND</t>
  </si>
  <si>
    <t>ORCHARD TERRACE CONDOS</t>
  </si>
  <si>
    <t>901 N FOREST ST</t>
  </si>
  <si>
    <t>Floor insulation</t>
  </si>
  <si>
    <t>Park Manor Rehab Center</t>
  </si>
  <si>
    <t>008691-C-Acme Diner LLC</t>
  </si>
  <si>
    <t>Acme Diner LLC</t>
  </si>
  <si>
    <t>2045 VALLEY HWY</t>
  </si>
  <si>
    <t>Floor insulation bundle</t>
  </si>
  <si>
    <t>008688-C-Dr John J Miller</t>
  </si>
  <si>
    <t>Dr John J Miller</t>
  </si>
  <si>
    <t xml:space="preserve">1220 BASICH BLVD STE B                                          </t>
  </si>
  <si>
    <t>Gas furnace</t>
  </si>
  <si>
    <t>CR24-4.01</t>
  </si>
  <si>
    <t>DASH Properties, LLC</t>
  </si>
  <si>
    <t>008689-C-Red Brick Management</t>
  </si>
  <si>
    <t xml:space="preserve">7535 W KENNEWICK AVE STE A                                      </t>
  </si>
  <si>
    <t>Burlington Little School</t>
  </si>
  <si>
    <t>008690-C-Red Brick Management</t>
  </si>
  <si>
    <t xml:space="preserve">7535 W KENNEWICK AVE STE G                                      </t>
  </si>
  <si>
    <t>Holy Rosary Church</t>
  </si>
  <si>
    <t>008694-C-WALLA WALLA CATHOLIC</t>
  </si>
  <si>
    <t>WALLA WALLA CATHOLIC SCHOOLS</t>
  </si>
  <si>
    <t>919 E SUMACH ST</t>
  </si>
  <si>
    <t>Baylii LLC</t>
  </si>
  <si>
    <t>008695-C-Maritz, David</t>
  </si>
  <si>
    <t>Maritz, David</t>
  </si>
  <si>
    <t>3 W NORTH CAMANO DR</t>
  </si>
  <si>
    <t>008698-C-UNITED METHODIST CHU</t>
  </si>
  <si>
    <t>UNITED METHODIST CHURCH</t>
  </si>
  <si>
    <t>401 E SPRUCE AVE</t>
  </si>
  <si>
    <t>Local Bounti Corporation</t>
  </si>
  <si>
    <t>008700-C-NOOKSACK VALLEY BAPT</t>
  </si>
  <si>
    <t>NOOKSACK VALLEY BAPTIST CHURCH</t>
  </si>
  <si>
    <t>1208 E MAIN ST # A</t>
  </si>
  <si>
    <t>Andrew Barber</t>
  </si>
  <si>
    <t>008708-C-HOLY ROSARY CHURCH</t>
  </si>
  <si>
    <t>HOLY ROSARY CHURCH</t>
  </si>
  <si>
    <t>201 N ILER ST</t>
  </si>
  <si>
    <t>County of Skagit</t>
  </si>
  <si>
    <t>008712-C-FAIRHAVEN VISION CLI</t>
  </si>
  <si>
    <t>FAIRHAVEN VISION CLINIC LLC</t>
  </si>
  <si>
    <t>1207 OLD FAIRHAVEN PKWY</t>
  </si>
  <si>
    <t xml:space="preserve">008723-C-De Martini Holdings </t>
  </si>
  <si>
    <t>De Martini Holdings LLC</t>
  </si>
  <si>
    <t>2100 Iron St</t>
  </si>
  <si>
    <t>Gas furnace bundle</t>
  </si>
  <si>
    <t>Hawthorn Construction Group LLC</t>
  </si>
  <si>
    <t>008725-C-Riverside Health Clu</t>
  </si>
  <si>
    <t>Riverside Health Club</t>
  </si>
  <si>
    <t>331 PACIFIC PL</t>
  </si>
  <si>
    <t>008722-C-WOODLAND SCHOOL DIST</t>
  </si>
  <si>
    <t>WOODLAND SCHOOL DIST #404</t>
  </si>
  <si>
    <t>755 PARK ST BLD- D,E,F,G</t>
  </si>
  <si>
    <t>CR24-10.02</t>
  </si>
  <si>
    <t>Anacortes Lutheran Church</t>
  </si>
  <si>
    <t>008727-C-Living Faith Victory</t>
  </si>
  <si>
    <t>Living Faith Victory Center</t>
  </si>
  <si>
    <t>3414 Tieton Dr</t>
  </si>
  <si>
    <t>008737-C-TAIT HOUSE LLC</t>
  </si>
  <si>
    <t>TAIT HOUSE LLC</t>
  </si>
  <si>
    <t>1015 DUPONT ST</t>
  </si>
  <si>
    <t>008740-C-NORTH COAST ELECTRIC</t>
  </si>
  <si>
    <t>NORTH COAST ELECTRIC</t>
  </si>
  <si>
    <t>1836 RACINE ST</t>
  </si>
  <si>
    <t>Marr's Heating &amp; AC Inc</t>
  </si>
  <si>
    <t>008742-C-UNLIMITED SERVICE</t>
  </si>
  <si>
    <t>UNLIMITED SERVICE</t>
  </si>
  <si>
    <t>1515 N FOREST ST</t>
  </si>
  <si>
    <t>Yakima School District</t>
  </si>
  <si>
    <t>008744-C-THE VALLEY CALVARY C</t>
  </si>
  <si>
    <t>THE VALLEY CALVARY CHAPEL</t>
  </si>
  <si>
    <t>13743 AVON ALLEN RD</t>
  </si>
  <si>
    <t>Soli Deo Gloria</t>
  </si>
  <si>
    <t>008676-C-Walters Warehouse (2</t>
  </si>
  <si>
    <t>Walters Warehouse (2009)</t>
  </si>
  <si>
    <t>2009 Masonry Way #101</t>
  </si>
  <si>
    <t>Gas furnaces</t>
  </si>
  <si>
    <t>Woodland School District #404</t>
  </si>
  <si>
    <t>008677-C-Walters Warehouse (2</t>
  </si>
  <si>
    <t>Walters Warehouse (2005)</t>
  </si>
  <si>
    <t>2005 Masonry Way #101</t>
  </si>
  <si>
    <t>CR24-1.02</t>
  </si>
  <si>
    <t>008719-C-ANACORTES LUTHERAN C</t>
  </si>
  <si>
    <t>ANACORTES LUTHERAN CHURCH</t>
  </si>
  <si>
    <t>2100 O AVE</t>
  </si>
  <si>
    <t>Gas furnaces &amp; bonus</t>
  </si>
  <si>
    <t>LONGVIEW SCHOOL DIST #122</t>
  </si>
  <si>
    <t>2903 NICHOLS BLVD</t>
  </si>
  <si>
    <t>HRU-1 upgrades</t>
  </si>
  <si>
    <t>WALMART STORES INC #5853</t>
  </si>
  <si>
    <t>3715 OCEAN BEACH HWY</t>
  </si>
  <si>
    <t>Longview - Refrigeration heat reclamation to ventilation air</t>
  </si>
  <si>
    <t>CR24-5.03</t>
  </si>
  <si>
    <t>New Beginnings</t>
  </si>
  <si>
    <t>008751-C-City of Lynden</t>
  </si>
  <si>
    <t>Missed bonus for boilers on 008710-C</t>
  </si>
  <si>
    <t>CR24-12.05</t>
  </si>
  <si>
    <t>County of Yakima Sunnyside School District 201</t>
  </si>
  <si>
    <t>008750-C-HOLY ROSARY CHURCH</t>
  </si>
  <si>
    <t>Missed bonus for gas furnace on 008708-C</t>
  </si>
  <si>
    <t>Anacortes Land Holding Company, LLC</t>
  </si>
  <si>
    <t>008752-C-FAIRHAVEN VISION CLI</t>
  </si>
  <si>
    <t>Missed bonus for gas furnace on 008712-C</t>
  </si>
  <si>
    <t>Orchard Terrace Condominium Association</t>
  </si>
  <si>
    <t>008732-C-ORCHARD TERRACE COND</t>
  </si>
  <si>
    <t>Pipe insulation</t>
  </si>
  <si>
    <t>CAZ Construction</t>
  </si>
  <si>
    <t>WALMART STORES INC #2469</t>
  </si>
  <si>
    <t>540 7TH AVE</t>
  </si>
  <si>
    <t>Port Orchard - Refrigeration heat reclamation to ventilation air</t>
  </si>
  <si>
    <t>CLEAResult Consulting Inc</t>
  </si>
  <si>
    <t>SAFEWAY STORE #2637</t>
  </si>
  <si>
    <t>411 THREE RIVERS DR</t>
  </si>
  <si>
    <t>Refrigerated case doors</t>
  </si>
  <si>
    <t>Tait House LLC</t>
  </si>
  <si>
    <t>SAFEWAY STORE #1522</t>
  </si>
  <si>
    <t xml:space="preserve">20500 OLYMPIC PL NE                                             </t>
  </si>
  <si>
    <t>Indulge Bakery LLC</t>
  </si>
  <si>
    <t>The Kroger Co</t>
  </si>
  <si>
    <t xml:space="preserve">301 E WALLACE KNEELAND BLVD STE 200                             </t>
  </si>
  <si>
    <t>Whatcom Community College</t>
  </si>
  <si>
    <t>008747-C-CITY OF LONGVIEW</t>
  </si>
  <si>
    <t>CITY OF LONGVIEW</t>
  </si>
  <si>
    <t>254 OREGON WAY # B</t>
  </si>
  <si>
    <t>Roof insulation - tier 2</t>
  </si>
  <si>
    <t>008746-C-Chipotle Mexican Gri</t>
  </si>
  <si>
    <t>Chipotle Mexican Grill</t>
  </si>
  <si>
    <t>1700 Commercial Ave</t>
  </si>
  <si>
    <t>Tankless HWH - tier 2</t>
  </si>
  <si>
    <t>CR24-12.04</t>
  </si>
  <si>
    <t>008704-C-THE ENSIGN GROUP INC</t>
  </si>
  <si>
    <t>Tankless HWH tier 2</t>
  </si>
  <si>
    <t>008715-C-Kennewick Retirement</t>
  </si>
  <si>
    <t>Kennewick Retirement Residence LLC</t>
  </si>
  <si>
    <t>4704 W Hildebrand Blvd</t>
  </si>
  <si>
    <t>008681-C-Zirkle Fruit Company</t>
  </si>
  <si>
    <t>352 HARRISON RD</t>
  </si>
  <si>
    <t>Tankless tier 2</t>
  </si>
  <si>
    <t>CR24-2.02</t>
  </si>
  <si>
    <t>008682-C-GV Lot 2, LLC</t>
  </si>
  <si>
    <t>6920 Salashan Pkwy Ste E208</t>
  </si>
  <si>
    <t>Wall insulation - tier 2</t>
  </si>
  <si>
    <t>CR24-3.01</t>
  </si>
  <si>
    <t>Unlimited Service Inc</t>
  </si>
  <si>
    <t>008749-C-Industrial Resources</t>
  </si>
  <si>
    <t>Industrial Resources Inc</t>
  </si>
  <si>
    <t>13576 Bayview Edison Rd</t>
  </si>
  <si>
    <t>The Valley Calvary Chapel</t>
  </si>
  <si>
    <t>008743-C-Living Faith Victory</t>
  </si>
  <si>
    <t>Window &amp; Insulation bundle</t>
  </si>
  <si>
    <t>008674-C-Friesen, John H</t>
  </si>
  <si>
    <t>Friesen, John H</t>
  </si>
  <si>
    <t>1011 HIGH ST</t>
  </si>
  <si>
    <t>Windows - tier 1</t>
  </si>
  <si>
    <t>City of Longview</t>
  </si>
  <si>
    <t>008683-C-SQUALICUM YACHT CLUB</t>
  </si>
  <si>
    <t>Ketelsen Construction</t>
  </si>
  <si>
    <t>008684-C-CENTRAL LUTHERAN CHU</t>
  </si>
  <si>
    <t>CENTRAL LUTHERAN CHURCH</t>
  </si>
  <si>
    <t>1604 W YAKIMA AVE</t>
  </si>
  <si>
    <t>Engie Insight Services, Inc</t>
  </si>
  <si>
    <t>008701-C-MARDIS MANOR</t>
  </si>
  <si>
    <t>MARDIS MANOR</t>
  </si>
  <si>
    <t>433 WASHINGTON ST</t>
  </si>
  <si>
    <t>008706-C-DASH PROPERTIES LLC</t>
  </si>
  <si>
    <t>DASH PROPERTIES LLC</t>
  </si>
  <si>
    <t>819 BAY ST</t>
  </si>
  <si>
    <t>008726-C-New Beginnings Thrif</t>
  </si>
  <si>
    <t>New Beginnings Thrift Store</t>
  </si>
  <si>
    <t>1016 LEE BLVD</t>
  </si>
  <si>
    <t>CR24-11.01</t>
  </si>
  <si>
    <t>WALMART STORES INC #3742</t>
  </si>
  <si>
    <t>1486 DIKE ACCESS RD</t>
  </si>
  <si>
    <t>Woodland - Refrigeration heat reclamation to ventilation air</t>
  </si>
  <si>
    <t>INTEGRATED RESOURCE PLAN</t>
  </si>
  <si>
    <t>PORTFOLIO COST APPENDIX 1 TABLE H</t>
  </si>
  <si>
    <t>45 YEAR RESOURCE SUMMARY COSTS - MELDED COST PER THERM</t>
  </si>
  <si>
    <t>YEAR</t>
  </si>
  <si>
    <t>IRP ANNUAL</t>
  </si>
  <si>
    <t>NOMINAL</t>
  </si>
  <si>
    <t>PV OF</t>
  </si>
  <si>
    <t>NON</t>
  </si>
  <si>
    <t>PORTFOLIO</t>
  </si>
  <si>
    <t xml:space="preserve"> PORTFOLIO</t>
  </si>
  <si>
    <t xml:space="preserve"> COST</t>
  </si>
  <si>
    <t xml:space="preserve"> RESOURCE</t>
  </si>
  <si>
    <t xml:space="preserve"> ENERGY</t>
  </si>
  <si>
    <t xml:space="preserve"> COSTS  WITH</t>
  </si>
  <si>
    <t xml:space="preserve"> COST PER</t>
  </si>
  <si>
    <t xml:space="preserve"> PER</t>
  </si>
  <si>
    <t xml:space="preserve"> BENEFIT</t>
  </si>
  <si>
    <t xml:space="preserve"> CONSERVATION</t>
  </si>
  <si>
    <t xml:space="preserve"> THERM (PV)*</t>
  </si>
  <si>
    <t xml:space="preserve"> THERM</t>
  </si>
  <si>
    <t xml:space="preserve"> COST/THERM</t>
  </si>
  <si>
    <t xml:space="preserve"> CREDIT</t>
  </si>
  <si>
    <t>Cascade's Long Term Real Discount Rate:</t>
  </si>
  <si>
    <t>IRP Discount Rate =</t>
  </si>
  <si>
    <t>Revised Discount Rate=</t>
  </si>
  <si>
    <t>Years 21-45 Escalation =</t>
  </si>
  <si>
    <t>(EIA Inflation Rate)</t>
  </si>
  <si>
    <t>008647-C-MOUNT VERNON CHRISTI</t>
  </si>
  <si>
    <t>008656-C-MARDIS MANOR</t>
  </si>
  <si>
    <t>008657-C-Chipotle Mexican Gri</t>
  </si>
  <si>
    <t>008658-C-Red Brick LLC</t>
  </si>
  <si>
    <t>008661-C-Champion Summit Hold</t>
  </si>
  <si>
    <t>008665-C-FRED MEYER KRO-70000</t>
  </si>
  <si>
    <t>008660-C-Javis Chicken and Ch</t>
  </si>
  <si>
    <t>008666-C-B AND M RENTALS</t>
  </si>
  <si>
    <t>measure afp</t>
  </si>
  <si>
    <t>savings</t>
  </si>
  <si>
    <t>incentive</t>
  </si>
  <si>
    <t>quantity</t>
  </si>
  <si>
    <t>Efficiency</t>
  </si>
  <si>
    <t>Standard</t>
  </si>
  <si>
    <t>$ per unit</t>
  </si>
  <si>
    <t>Account Number</t>
  </si>
  <si>
    <t>141</t>
  </si>
  <si>
    <t>800</t>
  </si>
  <si>
    <t>1</t>
  </si>
  <si>
    <t>ENERGY STAR</t>
  </si>
  <si>
    <t>MOUNT VERNON CHRISTIAN SCHOOL</t>
  </si>
  <si>
    <t xml:space="preserve">820 W BLACKBURN RD # B                                          </t>
  </si>
  <si>
    <t>7504300000</t>
  </si>
  <si>
    <t>7504300021</t>
  </si>
  <si>
    <t>Convection ovens bundle</t>
  </si>
  <si>
    <t>CR23-12.01</t>
  </si>
  <si>
    <t>Tosca Equipment</t>
  </si>
  <si>
    <t>0</t>
  </si>
  <si>
    <t>300</t>
  </si>
  <si>
    <t>ANY 2 KITCHEN EQUIPMENT MEASURES</t>
  </si>
  <si>
    <t>73.96</t>
  </si>
  <si>
    <t>1137.45</t>
  </si>
  <si>
    <t>151.7</t>
  </si>
  <si>
    <t>SF</t>
  </si>
  <si>
    <t>U-0.30</t>
  </si>
  <si>
    <t>SINGLE PANE TO 0.30 OR LESS</t>
  </si>
  <si>
    <t>7.5</t>
  </si>
  <si>
    <t>7589810000</t>
  </si>
  <si>
    <t>7589810492</t>
  </si>
  <si>
    <t>Windows - tier 1 (Apt B4)</t>
  </si>
  <si>
    <t>228</t>
  </si>
  <si>
    <t>900</t>
  </si>
  <si>
    <t>6</t>
  </si>
  <si>
    <t>95%</t>
  </si>
  <si>
    <t>MINIMUM 0.93 EF</t>
  </si>
  <si>
    <t>150</t>
  </si>
  <si>
    <t>Chipotle Mexican Grill #4387</t>
  </si>
  <si>
    <t>21401 Olhava Way NW Ste 101</t>
  </si>
  <si>
    <t>0139918234</t>
  </si>
  <si>
    <t>Tankless tier 2 &amp; gas furnace</t>
  </si>
  <si>
    <t>104.06</t>
  </si>
  <si>
    <t>473</t>
  </si>
  <si>
    <t>94.6</t>
  </si>
  <si>
    <t>MINIMUM 91% AFUE</t>
  </si>
  <si>
    <t>5</t>
  </si>
  <si>
    <t>92.4</t>
  </si>
  <si>
    <t>420</t>
  </si>
  <si>
    <t>84</t>
  </si>
  <si>
    <t>9753894782</t>
  </si>
  <si>
    <t>5429510065</t>
  </si>
  <si>
    <t>Red Brick LLC</t>
  </si>
  <si>
    <t>1017.92</t>
  </si>
  <si>
    <t>7952.5</t>
  </si>
  <si>
    <t>3181</t>
  </si>
  <si>
    <t>R-49</t>
  </si>
  <si>
    <t>Minimum R-45</t>
  </si>
  <si>
    <t>2.5</t>
  </si>
  <si>
    <t>Champion Summit Holdings LLC</t>
  </si>
  <si>
    <t>1120 W LINCOLN AVE</t>
  </si>
  <si>
    <t>3168773900</t>
  </si>
  <si>
    <t>725020647</t>
  </si>
  <si>
    <t>Attic &amp; wall insulation bundle</t>
  </si>
  <si>
    <t>58.14</t>
  </si>
  <si>
    <t>612</t>
  </si>
  <si>
    <t>306</t>
  </si>
  <si>
    <t>R-19</t>
  </si>
  <si>
    <t>Tier 2 Minimum R-19</t>
  </si>
  <si>
    <t>2.0</t>
  </si>
  <si>
    <t>Bundle A - INSULATION</t>
  </si>
  <si>
    <t>500</t>
  </si>
  <si>
    <t>TWO INSULATION MEASURES = 1K SF</t>
  </si>
  <si>
    <t>59,692.68</t>
  </si>
  <si>
    <t>331,626.00</t>
  </si>
  <si>
    <t>165913</t>
  </si>
  <si>
    <t>R-38</t>
  </si>
  <si>
    <t>Tier 2 / Minimum R-30</t>
  </si>
  <si>
    <t>2</t>
  </si>
  <si>
    <t>FRED MEYER KRO-70000286</t>
  </si>
  <si>
    <t>101 WELLSIAN WAY</t>
  </si>
  <si>
    <t>4973810000</t>
  </si>
  <si>
    <t>4973810450</t>
  </si>
  <si>
    <t>CR23-12.02</t>
  </si>
  <si>
    <t>Fred Meyer</t>
  </si>
  <si>
    <t>634.26</t>
  </si>
  <si>
    <t>4092</t>
  </si>
  <si>
    <t>2046</t>
  </si>
  <si>
    <t>Tier 1 / Minimum R-30</t>
  </si>
  <si>
    <t>Javis Chicken and Churros</t>
  </si>
  <si>
    <t>632 E EDISON AVE</t>
  </si>
  <si>
    <t>9918797729</t>
  </si>
  <si>
    <t>8640510569</t>
  </si>
  <si>
    <t>CR23-12.03</t>
  </si>
  <si>
    <t>106.4</t>
  </si>
  <si>
    <t>1120</t>
  </si>
  <si>
    <t>560</t>
  </si>
  <si>
    <t>R-21</t>
  </si>
  <si>
    <t>Tier 1 / Minimum R-31</t>
  </si>
  <si>
    <t>Two Insulation Measures=&gt; 1K SF</t>
  </si>
  <si>
    <t>4236.46</t>
  </si>
  <si>
    <t>27332</t>
  </si>
  <si>
    <t>13666</t>
  </si>
  <si>
    <t>B AND M RENTALS</t>
  </si>
  <si>
    <t>1702 ENGLEWOOD AVE</t>
  </si>
  <si>
    <t>6104232326</t>
  </si>
  <si>
    <t>6545020791</t>
  </si>
  <si>
    <t>B &amp; M Rentals LLC</t>
  </si>
  <si>
    <t>Custom Heat Recovery</t>
  </si>
  <si>
    <t>11505</t>
  </si>
  <si>
    <t>14726</t>
  </si>
  <si>
    <t>Refrigeration Heat Reclaim</t>
  </si>
  <si>
    <t>WALMART STORES INC #2476</t>
  </si>
  <si>
    <t>1700 SE MEADOWBROOK BLVD</t>
  </si>
  <si>
    <t>3065910000</t>
  </si>
  <si>
    <t>3065910592</t>
  </si>
  <si>
    <t>College Place - Refrigeration heat reclamation to ventilation air</t>
  </si>
  <si>
    <t>CR23-12.04</t>
  </si>
  <si>
    <t>11307</t>
  </si>
  <si>
    <t>14473</t>
  </si>
  <si>
    <t>WALMART STORES INC #3380</t>
  </si>
  <si>
    <t>4820 ROAD 68</t>
  </si>
  <si>
    <t>9412710000</t>
  </si>
  <si>
    <t>9412710176</t>
  </si>
  <si>
    <t>Pasco - Refrigeration heat reclamation to ventilation air</t>
  </si>
  <si>
    <t>13405</t>
  </si>
  <si>
    <t>17158</t>
  </si>
  <si>
    <t>WALMART STORES INC #2325</t>
  </si>
  <si>
    <t>3497 BETHEL RD SE</t>
  </si>
  <si>
    <t>8025210000</t>
  </si>
  <si>
    <t>8025210549</t>
  </si>
  <si>
    <t>WALMART STORES INC #5272</t>
  </si>
  <si>
    <t>21200 OLHAVA WAY NW</t>
  </si>
  <si>
    <t>8026310000</t>
  </si>
  <si>
    <t>8026310194</t>
  </si>
  <si>
    <t>Poulsbo - Refrigeration heat reclamation to ventilation air</t>
  </si>
  <si>
    <t>CR23-12.05</t>
  </si>
  <si>
    <t>WALMART STORES INC #3261</t>
  </si>
  <si>
    <t>2801 DUPORTAIL ST</t>
  </si>
  <si>
    <t>4718710000</t>
  </si>
  <si>
    <t>4718710301</t>
  </si>
  <si>
    <t>Richland - Refrigeration heat reclamation to ventilation air</t>
  </si>
  <si>
    <t>11682</t>
  </si>
  <si>
    <t>14953</t>
  </si>
  <si>
    <t>WALMART STORES INC #5078</t>
  </si>
  <si>
    <t>6600 W NOB HILL BLVD</t>
  </si>
  <si>
    <t>1312020000</t>
  </si>
  <si>
    <t>1312020103</t>
  </si>
  <si>
    <t>Yakima - Refrigeration heat reclamation to ventilation air</t>
  </si>
  <si>
    <t>Total Actual Inc Amt</t>
  </si>
  <si>
    <t>Total Savings Thm (Parent Project) (Project)</t>
  </si>
  <si>
    <t>boiler</t>
  </si>
  <si>
    <t>Min 85% TE* &amp; 300 kBtu/hr input</t>
  </si>
  <si>
    <t>Min 90% TE &amp; 300 kBtu/hr input</t>
  </si>
  <si>
    <t>Minimum 90% TE &amp; 300 kBtu/hr
input</t>
  </si>
  <si>
    <t>MIN 90% TE and 300 kBtu/hr/input</t>
  </si>
  <si>
    <t>MINIMUM 90% TE &amp; 300 KBTU/HR</t>
  </si>
  <si>
    <t>Min 95% TE &amp; 300kBtu/hr</t>
  </si>
  <si>
    <t>90% TE MINIMUM &amp; 300kBtu/HR</t>
  </si>
  <si>
    <t>90% TE &amp; 300 kBtu/hr/input</t>
  </si>
  <si>
    <t>?</t>
  </si>
  <si>
    <t>TWO INSULATION, MIN 1,000 SF</t>
  </si>
  <si>
    <t>Bonus-HVAC</t>
  </si>
  <si>
    <t>COUPON</t>
  </si>
  <si>
    <t>Must Present Coupon</t>
  </si>
  <si>
    <t>CUSTOM</t>
  </si>
  <si>
    <t xml:space="preserve">CUSTOM </t>
  </si>
  <si>
    <t>DDC system sensors &amp; actuators;
sequences added</t>
  </si>
  <si>
    <t>Recommissioning of HVAC</t>
  </si>
  <si>
    <t>CUSTOM Heat Recovery Units</t>
  </si>
  <si>
    <t>(1) OXYGEN 8 RTU* W/HRU</t>
  </si>
  <si>
    <t>THERMS</t>
  </si>
  <si>
    <t>164 LF</t>
  </si>
  <si>
    <t>UCBC @ 1.25</t>
  </si>
  <si>
    <t>Custom Other</t>
  </si>
  <si>
    <t>Custom</t>
  </si>
  <si>
    <t>DOORS INSTALLED, COMMISSIONED</t>
  </si>
  <si>
    <t>CONDENSING =&gt;91</t>
  </si>
  <si>
    <t>R-33</t>
  </si>
  <si>
    <t>R-30</t>
  </si>
  <si>
    <t>R-39</t>
  </si>
  <si>
    <t>MINIMUM R-30</t>
  </si>
  <si>
    <t>MINIMUM R-45</t>
  </si>
  <si>
    <t>R-60</t>
  </si>
  <si>
    <t>TIER 2 / R-45 MINIMUM</t>
  </si>
  <si>
    <t>R-45</t>
  </si>
  <si>
    <t>TIER 2 - R-45 MINIMUM</t>
  </si>
  <si>
    <t>Equal or &gt; R-30</t>
  </si>
  <si>
    <t>Equal or &gt; R-31</t>
  </si>
  <si>
    <t>1.5"</t>
  </si>
  <si>
    <t>TIER 2 - R-30 MINIMUM</t>
  </si>
  <si>
    <t>R-23</t>
  </si>
  <si>
    <t>R-35</t>
  </si>
  <si>
    <t>Minimum R-19</t>
  </si>
  <si>
    <t>GPM @45F</t>
  </si>
  <si>
    <t>96% or 95%</t>
  </si>
  <si>
    <t>0.93 EF MINIMUM</t>
  </si>
  <si>
    <t>Minimum 91% AFUE</t>
  </si>
  <si>
    <t>U-0.29</t>
  </si>
  <si>
    <t>Single Pane to 0.30 U FACTOR</t>
  </si>
  <si>
    <t>U-0.27</t>
  </si>
  <si>
    <t>Single Pane to 0.30 or less</t>
  </si>
  <si>
    <t>U-30</t>
  </si>
  <si>
    <t>Single Pane to 0.30 U factor</t>
  </si>
  <si>
    <t>U-0.26</t>
  </si>
  <si>
    <t>Single Pane to 0.30 U Factor</t>
  </si>
  <si>
    <t>Single pane to 0.30 or less*</t>
  </si>
  <si>
    <t>/kBtu/hr in</t>
  </si>
  <si>
    <t>/oven</t>
  </si>
  <si>
    <t>DCV</t>
  </si>
  <si>
    <t>/ton</t>
  </si>
  <si>
    <t>/sq.ft.</t>
  </si>
  <si>
    <t>/sq. ft.</t>
  </si>
  <si>
    <t>/gpm</t>
  </si>
  <si>
    <t>Windows - Tier 2</t>
  </si>
  <si>
    <t>/unit</t>
  </si>
  <si>
    <t>008794-C-Manzana Products Co</t>
  </si>
  <si>
    <t>008819-C-Manzana Products Co</t>
  </si>
  <si>
    <t>008795-C-Manzana Products Co</t>
  </si>
  <si>
    <t>008757-C-Riverside Health Clu</t>
  </si>
  <si>
    <t>Custom HVAC</t>
  </si>
  <si>
    <t>008759-C-Living Faith Victory</t>
  </si>
  <si>
    <t>Custom Insulation</t>
  </si>
  <si>
    <t>008811-C-Apex Fitness NW</t>
  </si>
  <si>
    <t>008812-C-Advanced Concepts LL</t>
  </si>
  <si>
    <t>008824-C-B &amp; P VENDING</t>
  </si>
  <si>
    <t>008820-C-Local Bounti LLC</t>
  </si>
  <si>
    <t>Total 2025 Program Admin.</t>
  </si>
  <si>
    <t>Demand Control Ventilation</t>
  </si>
  <si>
    <t>Minimum 90% Thermal Efficiency and 300 kBtu/hr input</t>
  </si>
  <si>
    <t>Meet JUARC Guidelines for DCV RTUs in 5-20 ton</t>
  </si>
  <si>
    <t>Single pane to .22 or less (not LoadMAP's .50 to .22) per sq ft</t>
  </si>
  <si>
    <t>U-.22 or less</t>
  </si>
  <si>
    <t>Two Insulation Measures, min. 1000 sq. ft.+</t>
  </si>
  <si>
    <t>&gt;= 44% Cooking Efficiency,&lt;= 13,000 Btu/hr Idle Rate</t>
  </si>
  <si>
    <t>Post: &gt;=R-30 and Pre: &lt;=R-11</t>
  </si>
  <si>
    <t>Minimum R-30</t>
  </si>
  <si>
    <t>Insulation - Roof - Min R-30</t>
  </si>
  <si>
    <t>Insulation - Wall - Min R-19</t>
  </si>
  <si>
    <t>Minimum 0.93 EF</t>
  </si>
  <si>
    <t>0.3 or less U</t>
  </si>
  <si>
    <t>Single pane to .22 or less per sq ft</t>
  </si>
  <si>
    <t>HVAC Controls Upgrade</t>
  </si>
  <si>
    <t>Custom Heat Recovery System</t>
  </si>
  <si>
    <t>Custom ERV HVAC</t>
  </si>
  <si>
    <t>Custom Attic Insulation</t>
  </si>
  <si>
    <t>Custom Wall Insulation</t>
  </si>
  <si>
    <t>Min 90% TE and 300 kBtu/hr input</t>
  </si>
  <si>
    <t>Single pane to .30 or less per sq ft</t>
  </si>
  <si>
    <t>Invoice</t>
  </si>
  <si>
    <t>Category</t>
  </si>
  <si>
    <t>Sub Category 1</t>
  </si>
  <si>
    <t>Measure Description</t>
  </si>
  <si>
    <t>Efficiency Type for Qualification</t>
  </si>
  <si>
    <t>Current Units</t>
  </si>
  <si>
    <t>Unit</t>
  </si>
  <si>
    <t>Cost Total</t>
  </si>
  <si>
    <t>Current Savings thm</t>
  </si>
  <si>
    <t>Therm Savings Per Unit</t>
  </si>
  <si>
    <t>Measure Code</t>
  </si>
  <si>
    <t>Program</t>
  </si>
  <si>
    <t>Energy Type</t>
  </si>
  <si>
    <t>Measure Life</t>
  </si>
  <si>
    <t>Effective From</t>
  </si>
  <si>
    <t>Effective To</t>
  </si>
  <si>
    <t>Incentive Per Unit</t>
  </si>
  <si>
    <t>Notes</t>
  </si>
  <si>
    <t>Installer/Trade Ally</t>
  </si>
  <si>
    <t>Install Date</t>
  </si>
  <si>
    <t>Existing Meas Model Number</t>
  </si>
  <si>
    <t>AFUE Eff</t>
  </si>
  <si>
    <t>Base Equip Descr</t>
  </si>
  <si>
    <t>R-Value Base</t>
  </si>
  <si>
    <t>R-Value Installed</t>
  </si>
  <si>
    <t>Current Inc Total</t>
  </si>
  <si>
    <t>Payee Company (Parent Project) (Project)</t>
  </si>
  <si>
    <t>BD Lead (Parent Project) (Project)</t>
  </si>
  <si>
    <t>City (Parent Site) (Sites)</t>
  </si>
  <si>
    <t>Zip (Parent Site) (Sites)</t>
  </si>
  <si>
    <t>County (Parent Site) (Sites)</t>
  </si>
  <si>
    <t>District (Parent Site) (Sites)</t>
  </si>
  <si>
    <t>Zone (Parent Site) (Sites)</t>
  </si>
  <si>
    <t>End Date (Parent Project) (Project)</t>
  </si>
  <si>
    <t>Revenue Code (Parent Site) (Sites)</t>
  </si>
  <si>
    <t>Project Status (Parent Project) (Project)</t>
  </si>
  <si>
    <t>Incremental Cost</t>
  </si>
  <si>
    <t>CR25-1.01</t>
  </si>
  <si>
    <t>008753-C-PROFESSIONAL TELEPHO</t>
  </si>
  <si>
    <t>Bonus A - Insulation</t>
  </si>
  <si>
    <t>COMINSBNDL-7-17</t>
  </si>
  <si>
    <t>COM Both</t>
  </si>
  <si>
    <t>thm</t>
  </si>
  <si>
    <t>Smith Insulation, Inc.</t>
  </si>
  <si>
    <t>Professional Telephone Service</t>
  </si>
  <si>
    <t>Todd Blackman</t>
  </si>
  <si>
    <t>PROFESSIONAL TELEPHONE SERVICE</t>
  </si>
  <si>
    <t>1420 MELROSE ST</t>
  </si>
  <si>
    <t>Walla Walla</t>
  </si>
  <si>
    <t>99362-1411</t>
  </si>
  <si>
    <t>Zone 3</t>
  </si>
  <si>
    <t>504</t>
  </si>
  <si>
    <t>7-Completed</t>
  </si>
  <si>
    <t>Insulation</t>
  </si>
  <si>
    <t>Tier 2 /  Minimum R-45</t>
  </si>
  <si>
    <t>COMIAT22-19-19</t>
  </si>
  <si>
    <t>COM Standard</t>
  </si>
  <si>
    <t>POST 2-19-19</t>
  </si>
  <si>
    <t>Equal to or greater than R-30 Post and equal to or less than R-11 Pre</t>
  </si>
  <si>
    <t>COMFLOORINS-4-1-22</t>
  </si>
  <si>
    <t>EFF 4-1-22</t>
  </si>
  <si>
    <t>CR25-10.01</t>
  </si>
  <si>
    <t>008807-C-LOWE'S HOME IMPROVEM</t>
  </si>
  <si>
    <t>COMHVACBNS2012</t>
  </si>
  <si>
    <t>Lennox Industries Inc</t>
  </si>
  <si>
    <t>Lowe's Companies, Inc</t>
  </si>
  <si>
    <t>LOWE'S HOME IMPROVEMENT</t>
  </si>
  <si>
    <t>1020 N COLORADO ST</t>
  </si>
  <si>
    <t>Kennewick</t>
  </si>
  <si>
    <t>99336</t>
  </si>
  <si>
    <t>Benton</t>
  </si>
  <si>
    <t>Controls</t>
  </si>
  <si>
    <t>COMDCV-3-15-24</t>
  </si>
  <si>
    <t>EFF 3-15-24</t>
  </si>
  <si>
    <t>Lennox LGM240U5M</t>
  </si>
  <si>
    <t>008805-C-PIONEER MEADOWS MONT</t>
  </si>
  <si>
    <t>Water Heaters</t>
  </si>
  <si>
    <t>Domestic Hot Water</t>
  </si>
  <si>
    <t>Minimum .93 Energy Factor</t>
  </si>
  <si>
    <t>COMTANKLESST22-19-19</t>
  </si>
  <si>
    <t>Barron Heating and Air Conditioning Inc</t>
  </si>
  <si>
    <t>Navien NPE-240A</t>
  </si>
  <si>
    <t>Less than 58%</t>
  </si>
  <si>
    <t>Meadows Montessori School</t>
  </si>
  <si>
    <t>Brian Farnsworth</t>
  </si>
  <si>
    <t>PIONEER MEADOWS MONTESSORI</t>
  </si>
  <si>
    <t>2377 DOUGLAS RD</t>
  </si>
  <si>
    <t>Ferndale</t>
  </si>
  <si>
    <t>98248</t>
  </si>
  <si>
    <t>Whatcom</t>
  </si>
  <si>
    <t>Bellingham</t>
  </si>
  <si>
    <t>Zone 1</t>
  </si>
  <si>
    <t xml:space="preserve">008806-C-NEW LIFE FELLOWSHIP </t>
  </si>
  <si>
    <t>A&amp;Z Insulation</t>
  </si>
  <si>
    <t>NEW LIFE FELLOWSHIP CHURCH</t>
  </si>
  <si>
    <t>810 E POLE RD</t>
  </si>
  <si>
    <t>Lynden</t>
  </si>
  <si>
    <t>98264-9661</t>
  </si>
  <si>
    <t>CR25-10.02</t>
  </si>
  <si>
    <t>008808-C-AIRPORTER SHUTTLE</t>
  </si>
  <si>
    <t>Feller Heating &amp; AC</t>
  </si>
  <si>
    <t>Airporter Shuttle</t>
  </si>
  <si>
    <t>AIRPORTER SHUTTLE</t>
  </si>
  <si>
    <t>844 S ALDER ST</t>
  </si>
  <si>
    <t>Burlington</t>
  </si>
  <si>
    <t>98233-2800</t>
  </si>
  <si>
    <t>Skagit</t>
  </si>
  <si>
    <t>Mount Vernon</t>
  </si>
  <si>
    <t>008809-C-LARSON BUILDING LLC</t>
  </si>
  <si>
    <t>Central Washington Refrigeration, LLC</t>
  </si>
  <si>
    <t>Megalodon LLC</t>
  </si>
  <si>
    <t>LARSON BUILDING LLC</t>
  </si>
  <si>
    <t>6 S 2ND ST</t>
  </si>
  <si>
    <t>Yakima</t>
  </si>
  <si>
    <t>98901-2632</t>
  </si>
  <si>
    <t>Furnaces</t>
  </si>
  <si>
    <t>Minimum  91% AFUE</t>
  </si>
  <si>
    <t>COMFURNACE3-15-24</t>
  </si>
  <si>
    <t>AS S9X2B060U4PSBB</t>
  </si>
  <si>
    <t>Minimum 94% Thermal Efficiency and 300 kBtu/hr input</t>
  </si>
  <si>
    <t>COMBOILERS-3-15-24</t>
  </si>
  <si>
    <t>Raypak H7-1007</t>
  </si>
  <si>
    <t>Less than 80%</t>
  </si>
  <si>
    <t>Custom attic insulation</t>
  </si>
  <si>
    <t>COMCUSTINS</t>
  </si>
  <si>
    <t>COM Custom</t>
  </si>
  <si>
    <t>6650 sq ft attic insulation</t>
  </si>
  <si>
    <t>Coast Insulation</t>
  </si>
  <si>
    <t>Apex Fitness NW</t>
  </si>
  <si>
    <t>1708 KENTUCKY ST</t>
  </si>
  <si>
    <t>98229</t>
  </si>
  <si>
    <t>Tier 2 /  Minimum R-19</t>
  </si>
  <si>
    <t>COMIWT2-4-1-22</t>
  </si>
  <si>
    <t>CR25-11.01</t>
  </si>
  <si>
    <t>008810-C-SUDDEN VALLEY COMMUN</t>
  </si>
  <si>
    <t>Marr's Heating &amp; Air Conditioning Inc</t>
  </si>
  <si>
    <t>SUDDEN VALLEY COMMUNITY ASSOC</t>
  </si>
  <si>
    <t xml:space="preserve">8 BARNVIEW CT                                                   </t>
  </si>
  <si>
    <t>Advanced Concepts LLC</t>
  </si>
  <si>
    <t>210 Northern Ave</t>
  </si>
  <si>
    <t>Sedro Woolley</t>
  </si>
  <si>
    <t>98284</t>
  </si>
  <si>
    <t>AS S9X1C100U5PSB</t>
  </si>
  <si>
    <t>Custom wall insulation</t>
  </si>
  <si>
    <t>1400 sf custom wall insulation</t>
  </si>
  <si>
    <t>Tier 1 /  Minimum R-30</t>
  </si>
  <si>
    <t>COMIAT12-19-19</t>
  </si>
  <si>
    <t>008813-C-The Fat Moose Bar an</t>
  </si>
  <si>
    <t>Two Brothers Insulating, LLC</t>
  </si>
  <si>
    <t>The Fat Moose Bar and Grill</t>
  </si>
  <si>
    <t>1388 N GOERIG ST</t>
  </si>
  <si>
    <t>Woodland</t>
  </si>
  <si>
    <t>98674-9406</t>
  </si>
  <si>
    <t>Cowlitz</t>
  </si>
  <si>
    <t>Longview</t>
  </si>
  <si>
    <t>Zone 2</t>
  </si>
  <si>
    <t>CR25-12.01</t>
  </si>
  <si>
    <t>008815-C-CHURCH OF GOD SEVENT</t>
  </si>
  <si>
    <t>East Valley Insulation, LLC</t>
  </si>
  <si>
    <t>Church of God 7th Day</t>
  </si>
  <si>
    <t>CHURCH OF GOD SEVENTH DAY</t>
  </si>
  <si>
    <t>1 CHEHALIS AVE</t>
  </si>
  <si>
    <t>Toppenish</t>
  </si>
  <si>
    <t>98948</t>
  </si>
  <si>
    <t>008814-C-BARNARD GRIFFIN WINE</t>
  </si>
  <si>
    <t>Atomic Plumbing &amp; Mechanical</t>
  </si>
  <si>
    <t>Rinnai CX199i</t>
  </si>
  <si>
    <t>Barnard Griffin Inc</t>
  </si>
  <si>
    <t>BARNARD GRIFFIN WINERY</t>
  </si>
  <si>
    <t>878 TULIP LN</t>
  </si>
  <si>
    <t>Richland</t>
  </si>
  <si>
    <t>99352-8588</t>
  </si>
  <si>
    <t>CR25-2.01</t>
  </si>
  <si>
    <t>008755-C-DICKERSON DISTRIBUTO</t>
  </si>
  <si>
    <t>Lynden Sheet Metal, Inc.</t>
  </si>
  <si>
    <t>Dickerson Distributors</t>
  </si>
  <si>
    <t>DICKERSON DISTRIBUTORS INC</t>
  </si>
  <si>
    <t>1313 MEADOR AVE</t>
  </si>
  <si>
    <t>98229-5803</t>
  </si>
  <si>
    <t>S9X1D120U5PSB</t>
  </si>
  <si>
    <t>Less than 85%</t>
  </si>
  <si>
    <t>008756-C-Sobor Latino LLC</t>
  </si>
  <si>
    <t>Environmental Insulation &amp; Contracting LLC</t>
  </si>
  <si>
    <t>Scharbco Enterprises Corp.</t>
  </si>
  <si>
    <t>Sobor Latino LLC</t>
  </si>
  <si>
    <t>5687 3RD AVE</t>
  </si>
  <si>
    <t>98248-8392</t>
  </si>
  <si>
    <t>008754-C-CENTRAL LUTHERAN CHU</t>
  </si>
  <si>
    <t>Windows</t>
  </si>
  <si>
    <t>Single pane to .30 or less (not LoadMAP's .50 to .22) per sq ft</t>
  </si>
  <si>
    <t>0.30 or less U</t>
  </si>
  <si>
    <t>COMWINDOWS-4-1-22</t>
  </si>
  <si>
    <t>Central Valley Glass</t>
  </si>
  <si>
    <t>98902-2953</t>
  </si>
  <si>
    <t>CR25-2.02</t>
  </si>
  <si>
    <t>COMCUSTHVAC</t>
  </si>
  <si>
    <t>Andgar Mechanical LLC</t>
  </si>
  <si>
    <t>Robert Cuti</t>
  </si>
  <si>
    <t>2225 RIVERSIDE DR</t>
  </si>
  <si>
    <t>98273-5403</t>
  </si>
  <si>
    <t>CR25-2.03</t>
  </si>
  <si>
    <t>008758-C-Prosser Boys and Gir</t>
  </si>
  <si>
    <t>CaptiveAire Systems</t>
  </si>
  <si>
    <t>Boys &amp; Girls Clubs of Benton and Franklin Counties</t>
  </si>
  <si>
    <t>Prosser Boys and Girls Club</t>
  </si>
  <si>
    <t>823 PARK AVE</t>
  </si>
  <si>
    <t>Prosser</t>
  </si>
  <si>
    <t>99350-1264</t>
  </si>
  <si>
    <t>CaptiveAire D76D</t>
  </si>
  <si>
    <t>CR25-3.01</t>
  </si>
  <si>
    <t>2" polyiso foam wall insulation</t>
  </si>
  <si>
    <t>Stephens &amp; Sons Construction</t>
  </si>
  <si>
    <t>98902</t>
  </si>
  <si>
    <t>CR25-3.02</t>
  </si>
  <si>
    <t xml:space="preserve">008760-C-COMPLETE AUTOMOTIVE </t>
  </si>
  <si>
    <t>Energy Pro Insulation</t>
  </si>
  <si>
    <t>COMPLETE AUTOMOTIVE REPAIR SER</t>
  </si>
  <si>
    <t xml:space="preserve">5640 BARRETT RD                                                 </t>
  </si>
  <si>
    <t>98248-9478</t>
  </si>
  <si>
    <t>008761-C-Gale Physical Therap</t>
  </si>
  <si>
    <t>Gale Physical Therapy &amp; Rehab</t>
  </si>
  <si>
    <t>7513 W KENNEWICK AVE</t>
  </si>
  <si>
    <t>99336-7764</t>
  </si>
  <si>
    <t>CR25-3.03</t>
  </si>
  <si>
    <t>008762-C-CITY OF KALAMA</t>
  </si>
  <si>
    <t>Trotter &amp; Morton Facility Service of PNW Inc</t>
  </si>
  <si>
    <t>City of Kalama</t>
  </si>
  <si>
    <t>CITY OF KALAMA</t>
  </si>
  <si>
    <t xml:space="preserve">195 N 1ST ST                                                    </t>
  </si>
  <si>
    <t>Kalama</t>
  </si>
  <si>
    <t>98625</t>
  </si>
  <si>
    <t>008765-C-GRANDVIEW SCHOOL DIS</t>
  </si>
  <si>
    <t>California Hydronics Corporation</t>
  </si>
  <si>
    <t>Grandview School District</t>
  </si>
  <si>
    <t>GRANDVIEW SCHOOL DISTRICT</t>
  </si>
  <si>
    <t>205 FIR ST</t>
  </si>
  <si>
    <t>Grandview</t>
  </si>
  <si>
    <t>98930-1340</t>
  </si>
  <si>
    <t>008766-C-Jersey Mikes Subs</t>
  </si>
  <si>
    <t>FKG Equipment</t>
  </si>
  <si>
    <t>Jersey Mikes</t>
  </si>
  <si>
    <t>Jersey Mikes Subs</t>
  </si>
  <si>
    <t>1717 SE Meadowbrook Blvd</t>
  </si>
  <si>
    <t>College Place</t>
  </si>
  <si>
    <t>99324</t>
  </si>
  <si>
    <t>Ruud R951T1155A24M4</t>
  </si>
  <si>
    <t>CaptiveAire D76</t>
  </si>
  <si>
    <t>Rinnai CXP199i</t>
  </si>
  <si>
    <t>Lochinvar FBN1501</t>
  </si>
  <si>
    <t>Less than 81%</t>
  </si>
  <si>
    <t>Colf Construction</t>
  </si>
  <si>
    <t>CR25-4.01</t>
  </si>
  <si>
    <t>008763-C-BELLINGHAM SCHOOL DI</t>
  </si>
  <si>
    <t>Acco Engineered Systems, Inc</t>
  </si>
  <si>
    <t>Bellingham School District</t>
  </si>
  <si>
    <t>BELLINGHAM SCHOOL DISTRICT</t>
  </si>
  <si>
    <t>2020 CORNWALL AVE (B.H.S.)</t>
  </si>
  <si>
    <t>98225</t>
  </si>
  <si>
    <t>Aerco BMK2000</t>
  </si>
  <si>
    <t>CR25-4.02</t>
  </si>
  <si>
    <t>008767-C-Apostolic Assembly o</t>
  </si>
  <si>
    <t>Alex's Quality Maintenance Properties LLC</t>
  </si>
  <si>
    <t>Apostolic Assembly of the Faith in Christ Jesus</t>
  </si>
  <si>
    <t>428 CEDAR ST</t>
  </si>
  <si>
    <t>99362-2245</t>
  </si>
  <si>
    <t>008764-C-Creative Avenue LLC</t>
  </si>
  <si>
    <t>Creative Avenue LLC</t>
  </si>
  <si>
    <t>501 Commercial Ave</t>
  </si>
  <si>
    <t>Anacortes</t>
  </si>
  <si>
    <t>98221</t>
  </si>
  <si>
    <t>008768-C-The Emerald of Siam</t>
  </si>
  <si>
    <t>Perfection Glass</t>
  </si>
  <si>
    <t>Emerald of Siam</t>
  </si>
  <si>
    <t>The Emerald of Siam</t>
  </si>
  <si>
    <t>1314 JADWIN AVE</t>
  </si>
  <si>
    <t>99354-3404</t>
  </si>
  <si>
    <t>CR25-4.03</t>
  </si>
  <si>
    <t>008769-C-BELLINGHAM SCHOOL DI</t>
  </si>
  <si>
    <t>2717 ALDERWOOD AVE (Shuksan)</t>
  </si>
  <si>
    <t>98226</t>
  </si>
  <si>
    <t>CR25-5.01</t>
  </si>
  <si>
    <t>008770-C-SKAGIT ADVENTIST SCH</t>
  </si>
  <si>
    <t>Hydro Mechanical Inc.</t>
  </si>
  <si>
    <t>Skagit Adventist School</t>
  </si>
  <si>
    <t>SKAGIT ADVENTIST SCHOOL</t>
  </si>
  <si>
    <t>530 N SECTION ST</t>
  </si>
  <si>
    <t>98233-1568</t>
  </si>
  <si>
    <t>Evcon RG19100C16MPS1</t>
  </si>
  <si>
    <t>Less than 60%</t>
  </si>
  <si>
    <t>008771-C-Uptown Antiques Mark</t>
  </si>
  <si>
    <t>A+ Quality Insulation Inc</t>
  </si>
  <si>
    <t>Uptown Antiques Market</t>
  </si>
  <si>
    <t>1365 GEORGE WASHINGTON WAY</t>
  </si>
  <si>
    <t>99354-3401</t>
  </si>
  <si>
    <t>CR25-5.02</t>
  </si>
  <si>
    <t>008774-C-Megalodon LLC</t>
  </si>
  <si>
    <t>Don Jordan Energy Systems Inc</t>
  </si>
  <si>
    <t>503 Keys Rd Unit E</t>
  </si>
  <si>
    <t>98901</t>
  </si>
  <si>
    <t>CR25-5.03</t>
  </si>
  <si>
    <t>008775-C-Megalodon LLC</t>
  </si>
  <si>
    <t>503 Keys Rd Unit F</t>
  </si>
  <si>
    <t>CR25-5.04</t>
  </si>
  <si>
    <t>008772-C-Ashram LLC</t>
  </si>
  <si>
    <t>General Plus Insulation, LLC &amp; Gutters</t>
  </si>
  <si>
    <t>Ashram LLC</t>
  </si>
  <si>
    <t>601 S 1st St</t>
  </si>
  <si>
    <t>98274</t>
  </si>
  <si>
    <t>008776-C-1ST CHURCH OF CHRIST</t>
  </si>
  <si>
    <t>First Church of Christ Scientist</t>
  </si>
  <si>
    <t>1ST CHURCH OF CHRIST SCIENCE</t>
  </si>
  <si>
    <t>2700 LAKEWAY DR</t>
  </si>
  <si>
    <t>98229-2323</t>
  </si>
  <si>
    <t>CR25-6.01</t>
  </si>
  <si>
    <t>008778-C-NOOKSACK ANIMAL HOSP</t>
  </si>
  <si>
    <t>Nooksack Animal Hospital</t>
  </si>
  <si>
    <t>NOOKSACK ANIMAL HOSPITAL</t>
  </si>
  <si>
    <t>302 W COLUMBIA ST</t>
  </si>
  <si>
    <t>Nooksack</t>
  </si>
  <si>
    <t>98276</t>
  </si>
  <si>
    <t>AS S9X1B060D3PSB</t>
  </si>
  <si>
    <t>008773-C-BURLINGTON DENTAL GR</t>
  </si>
  <si>
    <t>A&amp;G Active Insulation</t>
  </si>
  <si>
    <t>A&amp;G Active Insulation LLC</t>
  </si>
  <si>
    <t>BURLINGTON DENTAL GROUP</t>
  </si>
  <si>
    <t>205 W FAIRHAVEN AVE</t>
  </si>
  <si>
    <t>98233-1062</t>
  </si>
  <si>
    <t>008777-C-RSS HOLDINGS</t>
  </si>
  <si>
    <t>Tier 2 /  Minimum R-30</t>
  </si>
  <si>
    <t>COMIRT2-4-1-22</t>
  </si>
  <si>
    <t>Axiom Roofing Co</t>
  </si>
  <si>
    <t>RSS Holdings</t>
  </si>
  <si>
    <t>RSS HOLDINGS</t>
  </si>
  <si>
    <t>1899 KOK RD</t>
  </si>
  <si>
    <t>98264-1709</t>
  </si>
  <si>
    <t>008779-C-Brave Properties LLC</t>
  </si>
  <si>
    <t>Brave Properties LLC</t>
  </si>
  <si>
    <t>415 S 3RD ST</t>
  </si>
  <si>
    <t>98273-3823</t>
  </si>
  <si>
    <t>CR25-6.02</t>
  </si>
  <si>
    <t>008780-C-Harts Floral LLC</t>
  </si>
  <si>
    <t>Orkin Bellingham #244-811</t>
  </si>
  <si>
    <t>Hart's Floral</t>
  </si>
  <si>
    <t>Hart's Floral LLC</t>
  </si>
  <si>
    <t>410 COMMERCIAL ST</t>
  </si>
  <si>
    <t>98273-5537</t>
  </si>
  <si>
    <t>CR25-7.01</t>
  </si>
  <si>
    <t>008781-C-Erik M. Godinez</t>
  </si>
  <si>
    <t>Erik M. Godinez</t>
  </si>
  <si>
    <t>1412 Fruitvale Blvd</t>
  </si>
  <si>
    <t>CR25-8.01</t>
  </si>
  <si>
    <t>008782-C-WEST VALLEY SCHOOL D</t>
  </si>
  <si>
    <t>West Valley School District</t>
  </si>
  <si>
    <t>WEST VALLEY SCHOOL DIST #208</t>
  </si>
  <si>
    <t>1041 S 96TH AVE</t>
  </si>
  <si>
    <t>98908</t>
  </si>
  <si>
    <t>Crest FBN1501</t>
  </si>
  <si>
    <t>CR25-8.02</t>
  </si>
  <si>
    <t>008783-C-WIDE HOLLOW SCHOOL</t>
  </si>
  <si>
    <t>WIDE HOLLOW SCHOOL</t>
  </si>
  <si>
    <t>7203 W NOB HILL BLVD</t>
  </si>
  <si>
    <t>98908-1929</t>
  </si>
  <si>
    <t>Crest FBN1001</t>
  </si>
  <si>
    <t>CR25-8.03</t>
  </si>
  <si>
    <t>008787-C-Legends Casino</t>
  </si>
  <si>
    <t>Apollo Sheet Metal</t>
  </si>
  <si>
    <t>Yakama Nations Legends Casino</t>
  </si>
  <si>
    <t>Legends Casino</t>
  </si>
  <si>
    <t>580 FORT RD</t>
  </si>
  <si>
    <t>98948-9749</t>
  </si>
  <si>
    <t>511</t>
  </si>
  <si>
    <t>008789-C-Pasco School Distric</t>
  </si>
  <si>
    <t>Cole Industrial, Inc.</t>
  </si>
  <si>
    <t>Pasco School District No 1</t>
  </si>
  <si>
    <t>Pasco School District</t>
  </si>
  <si>
    <t>1901 E Salt Lake</t>
  </si>
  <si>
    <t>Pasco</t>
  </si>
  <si>
    <t>99301</t>
  </si>
  <si>
    <t>Minimum 91% AFUE or 91% Thermal Efficiency</t>
  </si>
  <si>
    <t>COMDHWTSCT-4-1-22</t>
  </si>
  <si>
    <t>M&amp;L Supply Co Inc</t>
  </si>
  <si>
    <t>Ruud GHE100S-160</t>
  </si>
  <si>
    <t xml:space="preserve">008786-C-CALICO CUPBOARD OLD </t>
  </si>
  <si>
    <t>Ovens</t>
  </si>
  <si>
    <t>Food Service</t>
  </si>
  <si>
    <t>COMFSOVENREST2-19-19</t>
  </si>
  <si>
    <t>Bargreen Ellingson</t>
  </si>
  <si>
    <t>Imperial PCVG-1</t>
  </si>
  <si>
    <t>Calico Cupboard of Anacortes Inc</t>
  </si>
  <si>
    <t>CALICO CUPBOARD OLD TOWNE</t>
  </si>
  <si>
    <t>901 COMMERCIAL AVE</t>
  </si>
  <si>
    <t>98221-4114</t>
  </si>
  <si>
    <t>Lochinvar FBN1251</t>
  </si>
  <si>
    <t>CB CFC-E-1500</t>
  </si>
  <si>
    <t>008785-C-1201 Garden LLC</t>
  </si>
  <si>
    <t>1201 Garden LLC</t>
  </si>
  <si>
    <t>1201 N GARDEN ST</t>
  </si>
  <si>
    <t>98225-5125</t>
  </si>
  <si>
    <t>008784-C-Living Faith Victory</t>
  </si>
  <si>
    <t>Precision Glass &amp; Hardware</t>
  </si>
  <si>
    <t>0.22 or less U</t>
  </si>
  <si>
    <t>COMWINDOW2-4-1-22</t>
  </si>
  <si>
    <t>CR25-8.04</t>
  </si>
  <si>
    <t>008788-C-Pasco School Distric</t>
  </si>
  <si>
    <t>6091 Burns Rd</t>
  </si>
  <si>
    <t>AO Smith BTH-300A</t>
  </si>
  <si>
    <t>AO Smith BTH-199A</t>
  </si>
  <si>
    <t>Crest FBN4001</t>
  </si>
  <si>
    <t>CR25-8.05</t>
  </si>
  <si>
    <t>008790-C-Josephine Caring Com</t>
  </si>
  <si>
    <t>Stilly River Mechanical, Inc</t>
  </si>
  <si>
    <t>Stanwood</t>
  </si>
  <si>
    <t>98292-7449</t>
  </si>
  <si>
    <t>Snohomish</t>
  </si>
  <si>
    <t>Lochinvar AWH0800</t>
  </si>
  <si>
    <t>Crest FCB2500</t>
  </si>
  <si>
    <t>CR25-9.01</t>
  </si>
  <si>
    <t>008791-C-14th St Building LLC</t>
  </si>
  <si>
    <t>Farwest Climate Control</t>
  </si>
  <si>
    <t>14th Street Building LLC</t>
  </si>
  <si>
    <t>14th St Building LLC</t>
  </si>
  <si>
    <t>1915 S 14th St</t>
  </si>
  <si>
    <t>Union Gap</t>
  </si>
  <si>
    <t>98903</t>
  </si>
  <si>
    <t>Ameristar A951X080BU4S</t>
  </si>
  <si>
    <t>Less than 90%</t>
  </si>
  <si>
    <t>CR25-9.02</t>
  </si>
  <si>
    <t>008793-C-Pettruzzelli Inc</t>
  </si>
  <si>
    <t>Handy's Heating, Inc.</t>
  </si>
  <si>
    <t>Dominic Pettruzzelli</t>
  </si>
  <si>
    <t>Pettruzzelli Inc</t>
  </si>
  <si>
    <t>506 MAIN ST</t>
  </si>
  <si>
    <t>98273-3840</t>
  </si>
  <si>
    <t>COMCUSTDDC</t>
  </si>
  <si>
    <t>Burner control upgrade</t>
  </si>
  <si>
    <t>NW Industrial Mechanics, Inc.</t>
  </si>
  <si>
    <t>Manzana Products Co</t>
  </si>
  <si>
    <t>1525 S 4th St</t>
  </si>
  <si>
    <t>Sunnyside</t>
  </si>
  <si>
    <t>98944</t>
  </si>
  <si>
    <t>505</t>
  </si>
  <si>
    <t>Coleman Z9ET120D20SMPS1</t>
  </si>
  <si>
    <t>CR25-9.03</t>
  </si>
  <si>
    <t>008796-C-Two Hoefs LLC</t>
  </si>
  <si>
    <t>John Vandehoef</t>
  </si>
  <si>
    <t>Two Hoefs LLC</t>
  </si>
  <si>
    <t>107 E MAIN ST #C</t>
  </si>
  <si>
    <t>Everson</t>
  </si>
  <si>
    <t>98247</t>
  </si>
  <si>
    <t>008798-C-LOWE'S HOME IMPROVEM</t>
  </si>
  <si>
    <t>Self</t>
  </si>
  <si>
    <t>4520 ROAD 68</t>
  </si>
  <si>
    <t>Franklin</t>
  </si>
  <si>
    <t>LCM/LGM 036-156</t>
  </si>
  <si>
    <t>AS S9X1C100D5PSB</t>
  </si>
  <si>
    <t>COMCUSTHRC</t>
  </si>
  <si>
    <t>008797-C-1ST CHURCH OF CHRIST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</si>
</sst>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[$$-409]* #,##0.00_);_([$$-409]* \(#,##0.00\);_([$$-409]* &quot;-&quot;??_);_(@_)"/>
    <numFmt numFmtId="166" formatCode="\$#,##0.00"/>
    <numFmt numFmtId="167" formatCode="0.0000"/>
    <numFmt numFmtId="168" formatCode="0.000"/>
  </numFmts>
  <fonts count="3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5"/>
      <color rgb="FF3634E0"/>
      <name val="Arial"/>
      <family val="2"/>
    </font>
    <font>
      <b/>
      <sz val="21"/>
      <color rgb="FF058FFF"/>
      <name val="Arial"/>
      <family val="2"/>
    </font>
    <font>
      <b/>
      <sz val="17"/>
      <color rgb="FF058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1"/>
      <color rgb="FFFFFFFF"/>
      <name val="Arial"/>
      <family val="2"/>
    </font>
    <font>
      <b/>
      <sz val="10"/>
      <name val="Times New Roman"/>
      <family val="1"/>
    </font>
    <font>
      <b/>
      <sz val="11"/>
      <color rgb="FF3634E0"/>
      <name val="Arial"/>
      <family val="2"/>
    </font>
    <font>
      <b/>
      <sz val="11"/>
      <color rgb="FFA61712"/>
      <name val="Arial"/>
      <family val="2"/>
    </font>
    <font>
      <sz val="10"/>
      <color rgb="FFFF0000"/>
      <name val="Times New Roman"/>
      <family val="1"/>
    </font>
    <font>
      <sz val="10"/>
      <color rgb="FF000000"/>
      <name val="Times New Roman"/>
      <family val="1"/>
    </font>
    <font>
      <b/>
      <sz val="10"/>
      <color rgb="FFFFFFFF"/>
      <name val="Times New Roman"/>
      <family val="1"/>
    </font>
    <font>
      <b/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7.5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  <font>
      <sz val="11"/>
      <name val="Aptos Narrow"/>
      <family val="2"/>
    </font>
    <font>
      <b/>
      <sz val="11"/>
      <color rgb="FFFFFFFF"/>
      <name val="Aptos Narrow"/>
      <family val="2"/>
    </font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color indexed="0"/>
      <name val="Arial"/>
      <family val="2"/>
    </font>
    <font>
      <b/>
      <sz val="10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5AA6DB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rgb="FF5B9BD5"/>
      </patternFill>
    </fill>
  </fills>
  <borders count="21">
    <border>
      <left/>
      <right/>
      <top/>
      <bottom/>
      <diagonal/>
    </border>
    <border>
      <left style="medium">
        <color rgb="FFD6D2D2"/>
      </left>
      <right style="medium">
        <color rgb="FFD6D2D2"/>
      </right>
      <top style="medium">
        <color rgb="FFD6D2D2"/>
      </top>
      <bottom style="medium">
        <color rgb="FFD6D2D2"/>
      </bottom>
      <diagonal/>
    </border>
    <border>
      <left style="medium">
        <color rgb="FFD6D2D2"/>
      </left>
      <right/>
      <top/>
      <bottom/>
      <diagonal/>
    </border>
    <border>
      <left/>
      <right style="medium">
        <color rgb="FFD6D2D2"/>
      </right>
      <top/>
      <bottom/>
      <diagonal/>
    </border>
    <border>
      <left style="thick">
        <color rgb="FFD6D2D2"/>
      </left>
      <right style="medium">
        <color rgb="FFD6D2D2"/>
      </right>
      <top/>
      <bottom/>
      <diagonal/>
    </border>
    <border>
      <left style="medium">
        <color rgb="FFD6D2D2"/>
      </left>
      <right style="medium">
        <color rgb="FFD6D2D2"/>
      </right>
      <top/>
      <bottom style="medium">
        <color rgb="FFD6D2D2"/>
      </bottom>
      <diagonal/>
    </border>
    <border>
      <left style="medium">
        <color rgb="FFD6D2D2"/>
      </left>
      <right style="medium">
        <color rgb="FFD6D2D2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D6D2D2"/>
      </right>
      <top style="medium">
        <color rgb="FFD6D2D2"/>
      </top>
      <bottom style="medium">
        <color rgb="FFD6D2D2"/>
      </bottom>
      <diagonal/>
    </border>
    <border>
      <left style="medium">
        <color rgb="FFD6D2D2"/>
      </left>
      <right/>
      <top style="medium">
        <color rgb="FFD6D2D2"/>
      </top>
      <bottom style="medium">
        <color rgb="FFD6D2D2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26">
    <xf numFmtId="0" fontId="0" fillId="0" borderId="0"/>
    <xf numFmtId="0" fontId="25" fillId="0" borderId="0"/>
    <xf numFmtId="44" fontId="28" fillId="0" borderId="0" applyFont="0" applyFill="0" applyBorder="0" applyAlignment="0" applyProtection="0"/>
    <xf numFmtId="0" fontId="29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0" fillId="0" borderId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0" fillId="0" borderId="0"/>
    <xf numFmtId="0" fontId="3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15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left" vertical="center" wrapText="1"/>
    </xf>
    <xf numFmtId="4" fontId="1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" fontId="13" fillId="0" borderId="0" xfId="0" applyNumberFormat="1" applyFont="1" applyAlignment="1">
      <alignment horizontal="left"/>
    </xf>
    <xf numFmtId="0" fontId="16" fillId="0" borderId="0" xfId="0" applyFont="1"/>
    <xf numFmtId="0" fontId="5" fillId="5" borderId="4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8" fontId="6" fillId="6" borderId="1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8" fontId="19" fillId="0" borderId="15" xfId="0" applyNumberFormat="1" applyFont="1" applyBorder="1" applyAlignment="1">
      <alignment horizontal="center" vertical="center" wrapText="1"/>
    </xf>
    <xf numFmtId="9" fontId="19" fillId="0" borderId="15" xfId="0" applyNumberFormat="1" applyFont="1" applyBorder="1" applyAlignment="1">
      <alignment horizontal="center" vertical="center" wrapText="1"/>
    </xf>
    <xf numFmtId="0" fontId="0" fillId="9" borderId="0" xfId="0" applyFill="1"/>
    <xf numFmtId="0" fontId="15" fillId="9" borderId="0" xfId="0" applyFont="1" applyFill="1"/>
    <xf numFmtId="0" fontId="15" fillId="9" borderId="0" xfId="0" applyFont="1" applyFill="1" applyAlignment="1">
      <alignment horizontal="left"/>
    </xf>
    <xf numFmtId="14" fontId="15" fillId="9" borderId="0" xfId="0" applyNumberFormat="1" applyFont="1" applyFill="1"/>
    <xf numFmtId="8" fontId="15" fillId="9" borderId="0" xfId="0" applyNumberFormat="1" applyFont="1" applyFill="1"/>
    <xf numFmtId="4" fontId="15" fillId="9" borderId="0" xfId="0" applyNumberFormat="1" applyFont="1" applyFill="1"/>
    <xf numFmtId="4" fontId="15" fillId="9" borderId="0" xfId="0" applyNumberFormat="1" applyFont="1" applyFill="1" applyAlignment="1">
      <alignment horizontal="left"/>
    </xf>
    <xf numFmtId="0" fontId="15" fillId="9" borderId="0" xfId="0" applyFont="1" applyFill="1" applyAlignment="1">
      <alignment horizontal="left" wrapText="1"/>
    </xf>
    <xf numFmtId="0" fontId="15" fillId="9" borderId="0" xfId="0" applyFont="1" applyFill="1" applyAlignment="1">
      <alignment wrapText="1"/>
    </xf>
    <xf numFmtId="9" fontId="15" fillId="9" borderId="0" xfId="0" applyNumberFormat="1" applyFont="1" applyFill="1" applyAlignment="1">
      <alignment horizontal="left"/>
    </xf>
    <xf numFmtId="9" fontId="15" fillId="9" borderId="0" xfId="0" applyNumberFormat="1" applyFont="1" applyFill="1"/>
    <xf numFmtId="0" fontId="21" fillId="9" borderId="0" xfId="0" applyFont="1" applyFill="1"/>
    <xf numFmtId="0" fontId="21" fillId="9" borderId="0" xfId="0" applyFont="1" applyFill="1" applyAlignment="1">
      <alignment horizontal="left"/>
    </xf>
    <xf numFmtId="0" fontId="15" fillId="8" borderId="0" xfId="0" applyFont="1" applyFill="1"/>
    <xf numFmtId="9" fontId="0" fillId="9" borderId="0" xfId="0" applyNumberFormat="1" applyFill="1" applyAlignment="1">
      <alignment horizontal="left"/>
    </xf>
    <xf numFmtId="0" fontId="16" fillId="9" borderId="0" xfId="0" applyFont="1" applyFill="1"/>
    <xf numFmtId="0" fontId="0" fillId="9" borderId="0" xfId="0" applyFill="1" applyAlignment="1">
      <alignment horizontal="left"/>
    </xf>
    <xf numFmtId="0" fontId="14" fillId="7" borderId="0" xfId="0" applyFont="1" applyFill="1"/>
    <xf numFmtId="0" fontId="14" fillId="7" borderId="0" xfId="0" applyFont="1" applyFill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3" fontId="6" fillId="6" borderId="10" xfId="0" applyNumberFormat="1" applyFont="1" applyFill="1" applyBorder="1" applyAlignment="1">
      <alignment horizontal="center" vertical="center"/>
    </xf>
    <xf numFmtId="2" fontId="15" fillId="9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10" fontId="1" fillId="0" borderId="0" xfId="0" applyNumberFormat="1" applyFont="1"/>
    <xf numFmtId="0" fontId="23" fillId="3" borderId="0" xfId="0" applyFont="1" applyFill="1"/>
    <xf numFmtId="0" fontId="24" fillId="0" borderId="0" xfId="0" applyFont="1"/>
    <xf numFmtId="14" fontId="24" fillId="0" borderId="0" xfId="0" applyNumberFormat="1" applyFont="1"/>
    <xf numFmtId="8" fontId="24" fillId="0" borderId="0" xfId="0" applyNumberFormat="1" applyFont="1"/>
    <xf numFmtId="0" fontId="24" fillId="4" borderId="0" xfId="0" applyFont="1" applyFill="1"/>
    <xf numFmtId="0" fontId="5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4" fontId="7" fillId="10" borderId="6" xfId="0" applyNumberFormat="1" applyFont="1" applyFill="1" applyBorder="1" applyAlignment="1">
      <alignment horizontal="center" vertical="center" wrapText="1"/>
    </xf>
    <xf numFmtId="8" fontId="7" fillId="10" borderId="6" xfId="0" applyNumberFormat="1" applyFont="1" applyFill="1" applyBorder="1" applyAlignment="1">
      <alignment horizontal="center" vertical="center" wrapText="1"/>
    </xf>
    <xf numFmtId="8" fontId="6" fillId="11" borderId="1" xfId="0" applyNumberFormat="1" applyFont="1" applyFill="1" applyBorder="1" applyAlignment="1">
      <alignment horizontal="center" vertical="center" wrapText="1"/>
    </xf>
    <xf numFmtId="8" fontId="5" fillId="10" borderId="5" xfId="0" applyNumberFormat="1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left"/>
    </xf>
    <xf numFmtId="0" fontId="20" fillId="6" borderId="0" xfId="0" applyFont="1" applyFill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6" fillId="0" borderId="1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3" fontId="6" fillId="0" borderId="10" xfId="0" applyNumberFormat="1" applyFont="1" applyBorder="1" applyAlignment="1">
      <alignment horizontal="center"/>
    </xf>
    <xf numFmtId="8" fontId="6" fillId="0" borderId="1" xfId="0" applyNumberFormat="1" applyFont="1" applyBorder="1" applyAlignment="1">
      <alignment horizontal="center" wrapText="1"/>
    </xf>
    <xf numFmtId="4" fontId="6" fillId="0" borderId="1" xfId="0" applyNumberFormat="1" applyFont="1" applyBorder="1" applyAlignment="1">
      <alignment horizontal="center" wrapText="1"/>
    </xf>
    <xf numFmtId="0" fontId="15" fillId="0" borderId="17" xfId="0" applyFont="1" applyBorder="1" applyAlignment="1">
      <alignment horizontal="center"/>
    </xf>
    <xf numFmtId="3" fontId="17" fillId="0" borderId="10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164" fontId="0" fillId="0" borderId="0" xfId="0" applyNumberFormat="1"/>
    <xf numFmtId="0" fontId="26" fillId="12" borderId="0" xfId="0" applyFont="1" applyFill="1"/>
    <xf numFmtId="164" fontId="26" fillId="12" borderId="0" xfId="0" applyNumberFormat="1" applyFont="1" applyFill="1"/>
    <xf numFmtId="0" fontId="14" fillId="7" borderId="16" xfId="0" applyFont="1" applyFill="1" applyBorder="1"/>
    <xf numFmtId="0" fontId="14" fillId="7" borderId="16" xfId="0" applyFont="1" applyFill="1" applyBorder="1" applyAlignment="1">
      <alignment horizontal="left"/>
    </xf>
    <xf numFmtId="49" fontId="0" fillId="0" borderId="0" xfId="0" applyNumberFormat="1"/>
    <xf numFmtId="14" fontId="0" fillId="0" borderId="0" xfId="0" applyNumberFormat="1"/>
    <xf numFmtId="2" fontId="0" fillId="0" borderId="0" xfId="0" applyNumberFormat="1"/>
    <xf numFmtId="1" fontId="0" fillId="0" borderId="0" xfId="0" applyNumberFormat="1" applyAlignment="1">
      <alignment horizontal="center"/>
    </xf>
    <xf numFmtId="8" fontId="8" fillId="0" borderId="0" xfId="0" applyNumberFormat="1" applyFont="1" applyAlignment="1">
      <alignment horizontal="right"/>
    </xf>
    <xf numFmtId="164" fontId="10" fillId="9" borderId="1" xfId="0" applyNumberFormat="1" applyFont="1" applyFill="1" applyBorder="1" applyAlignment="1">
      <alignment horizontal="left" vertical="center" wrapText="1"/>
    </xf>
    <xf numFmtId="8" fontId="10" fillId="9" borderId="1" xfId="0" applyNumberFormat="1" applyFont="1" applyFill="1" applyBorder="1" applyAlignment="1">
      <alignment horizontal="left" vertical="center" wrapText="1"/>
    </xf>
    <xf numFmtId="4" fontId="27" fillId="0" borderId="1" xfId="0" applyNumberFormat="1" applyFont="1" applyBorder="1" applyAlignment="1">
      <alignment horizontal="center" wrapText="1"/>
    </xf>
    <xf numFmtId="8" fontId="27" fillId="0" borderId="1" xfId="0" applyNumberFormat="1" applyFont="1" applyBorder="1" applyAlignment="1">
      <alignment horizontal="center" wrapText="1"/>
    </xf>
    <xf numFmtId="165" fontId="7" fillId="10" borderId="6" xfId="0" applyNumberFormat="1" applyFont="1" applyFill="1" applyBorder="1" applyAlignment="1">
      <alignment horizontal="center" vertical="center" wrapText="1"/>
    </xf>
    <xf numFmtId="44" fontId="7" fillId="10" borderId="6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3" fontId="6" fillId="0" borderId="0" xfId="0" applyNumberFormat="1" applyFont="1" applyAlignment="1">
      <alignment horizontal="center"/>
    </xf>
    <xf numFmtId="8" fontId="6" fillId="0" borderId="0" xfId="0" applyNumberFormat="1" applyFont="1" applyAlignment="1">
      <alignment horizontal="center" vertical="center" wrapText="1"/>
    </xf>
    <xf numFmtId="8" fontId="6" fillId="0" borderId="0" xfId="0" applyNumberFormat="1" applyFont="1" applyAlignment="1">
      <alignment horizontal="center" wrapText="1"/>
    </xf>
    <xf numFmtId="8" fontId="6" fillId="0" borderId="8" xfId="0" applyNumberFormat="1" applyFont="1" applyBorder="1" applyAlignment="1">
      <alignment horizontal="center" wrapText="1"/>
    </xf>
    <xf numFmtId="4" fontId="6" fillId="0" borderId="0" xfId="0" applyNumberFormat="1" applyFont="1" applyAlignment="1">
      <alignment horizontal="center" wrapText="1"/>
    </xf>
    <xf numFmtId="4" fontId="6" fillId="0" borderId="9" xfId="0" applyNumberFormat="1" applyFont="1" applyBorder="1" applyAlignment="1">
      <alignment horizontal="center" wrapText="1"/>
    </xf>
    <xf numFmtId="164" fontId="15" fillId="0" borderId="17" xfId="2" applyNumberFormat="1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6" fillId="6" borderId="5" xfId="0" applyFont="1" applyFill="1" applyBorder="1" applyAlignment="1">
      <alignment horizontal="center" vertical="center" wrapText="1"/>
    </xf>
    <xf numFmtId="8" fontId="6" fillId="6" borderId="5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" fontId="0" fillId="0" borderId="0" xfId="0" applyNumberFormat="1"/>
    <xf numFmtId="164" fontId="10" fillId="0" borderId="1" xfId="0" applyNumberFormat="1" applyFont="1" applyBorder="1" applyAlignment="1">
      <alignment horizontal="left" vertical="center" wrapText="1"/>
    </xf>
    <xf numFmtId="0" fontId="26" fillId="12" borderId="0" xfId="1" applyFont="1" applyFill="1"/>
    <xf numFmtId="0" fontId="25" fillId="0" borderId="0" xfId="1"/>
    <xf numFmtId="49" fontId="25" fillId="0" borderId="0" xfId="1" applyNumberFormat="1"/>
    <xf numFmtId="2" fontId="25" fillId="0" borderId="0" xfId="1" applyNumberFormat="1"/>
    <xf numFmtId="167" fontId="25" fillId="0" borderId="0" xfId="1" applyNumberFormat="1"/>
    <xf numFmtId="1" fontId="25" fillId="0" borderId="0" xfId="1" applyNumberFormat="1"/>
    <xf numFmtId="14" fontId="25" fillId="0" borderId="0" xfId="1" applyNumberFormat="1"/>
    <xf numFmtId="4" fontId="6" fillId="0" borderId="0" xfId="0" applyNumberFormat="1" applyFont="1" applyAlignment="1">
      <alignment horizontal="center"/>
    </xf>
    <xf numFmtId="37" fontId="6" fillId="0" borderId="9" xfId="25" applyNumberFormat="1" applyFont="1" applyBorder="1" applyAlignment="1">
      <alignment horizontal="center" wrapText="1"/>
    </xf>
    <xf numFmtId="168" fontId="6" fillId="0" borderId="1" xfId="0" applyNumberFormat="1" applyFont="1" applyBorder="1" applyAlignment="1">
      <alignment horizontal="center" wrapText="1"/>
    </xf>
    <xf numFmtId="43" fontId="31" fillId="6" borderId="5" xfId="25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0" fontId="8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0" xfId="0" applyFont="1" applyBorder="1"/>
    <xf numFmtId="0" fontId="8" fillId="0" borderId="0" xfId="0" applyFont="1"/>
  </cellXfs>
  <cellStyles count="26">
    <cellStyle name="Comma" xfId="25" builtinId="3"/>
    <cellStyle name="Comma 2" xfId="8" xr:uid="{872EF448-0CD2-4E62-BF5B-45043EA990BF}"/>
    <cellStyle name="Comma 3" xfId="12" xr:uid="{B7B16B24-C3B3-43A2-A67E-4E89C873314E}"/>
    <cellStyle name="Comma 4" xfId="14" xr:uid="{FFB91B2C-F4C2-4B65-AEF9-658D7615871A}"/>
    <cellStyle name="Comma 5" xfId="24" xr:uid="{DB6B6E3A-40AC-4C9A-A097-042D1C9700AF}"/>
    <cellStyle name="Comma 6" xfId="4" xr:uid="{6895D883-FF68-4EF6-BE15-2423EDBDE7B9}"/>
    <cellStyle name="Currency" xfId="2" builtinId="4"/>
    <cellStyle name="Currency 2" xfId="9" xr:uid="{3C42607A-E8F6-461F-9514-A3AA30B79498}"/>
    <cellStyle name="Currency 3" xfId="13" xr:uid="{9C56A4F2-B3A9-4BA7-BCBC-A4F4E9F77568}"/>
    <cellStyle name="Currency 4" xfId="15" xr:uid="{D0680A2C-60DF-4CC4-A8E9-82141FAC6053}"/>
    <cellStyle name="Currency 5" xfId="5" xr:uid="{79C78249-6382-47E6-A238-5EEC9FB548BE}"/>
    <cellStyle name="Normal" xfId="0" builtinId="0"/>
    <cellStyle name="Normal 10" xfId="22" xr:uid="{FE42D42D-399B-4846-9353-EF28BA04C13D}"/>
    <cellStyle name="Normal 11" xfId="23" xr:uid="{8046F2F3-6A9F-48EB-8A7D-DB08E3D7CFC2}"/>
    <cellStyle name="Normal 12" xfId="3" xr:uid="{1E0B7C16-BEBE-483F-A66D-5059747A6A20}"/>
    <cellStyle name="Normal 2" xfId="1" xr:uid="{C6D697EF-0037-4D1C-8690-2E2C33A2BC8B}"/>
    <cellStyle name="Normal 2 2" xfId="10" xr:uid="{09112CB5-8D26-42ED-A3A4-A063CCA80BD9}"/>
    <cellStyle name="Normal 3" xfId="7" xr:uid="{51983B7B-568F-4A8B-8099-EC90BC1836B9}"/>
    <cellStyle name="Normal 4" xfId="11" xr:uid="{B70D5477-0279-461F-9ED5-AEDB52409870}"/>
    <cellStyle name="Normal 5" xfId="17" xr:uid="{B4F93965-B46C-44BD-B80A-CA215DBFC8C5}"/>
    <cellStyle name="Normal 6" xfId="18" xr:uid="{1B640814-C45C-413A-BB0D-561F261134D5}"/>
    <cellStyle name="Normal 7" xfId="19" xr:uid="{C8417185-8142-434D-AE4B-9ED4380FF04A}"/>
    <cellStyle name="Normal 8" xfId="20" xr:uid="{86F0C6E6-2A5B-46C9-BE58-29162D67E989}"/>
    <cellStyle name="Normal 9" xfId="21" xr:uid="{BFC982FC-D537-4669-8426-64DD4637D8E8}"/>
    <cellStyle name="Percent 2" xfId="16" xr:uid="{E7B67A50-F6B3-4012-9354-85C6EFCF61E2}"/>
    <cellStyle name="Percent 3" xfId="6" xr:uid="{522C91C2-BCEE-49E3-8986-29764E54A4DE}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000000"/>
          <bgColor theme="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scheme val="minor"/>
      </font>
      <fill>
        <patternFill patternType="solid">
          <fgColor rgb="FF000000"/>
          <bgColor rgb="FF5B9BD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esse.LeGault\Downloads\24.25%20Commercial%20WP.xlsx" TargetMode="External"/><Relationship Id="rId1" Type="http://schemas.openxmlformats.org/officeDocument/2006/relationships/externalLinkPath" Target="file:///C:\Users\Jesse.LeGault\Downloads\24.25%20Commercial%20W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"/>
      <sheetName val="Total 2024 by unit"/>
      <sheetName val="Projects"/>
      <sheetName val="APP 2885"/>
      <sheetName val="Sheet12"/>
      <sheetName val="2023 CR projects (ADD)"/>
      <sheetName val="All projects by Unit"/>
    </sheetNames>
    <sheetDataSet>
      <sheetData sheetId="0"/>
      <sheetData sheetId="1"/>
      <sheetData sheetId="2"/>
      <sheetData sheetId="3">
        <row r="10">
          <cell r="B10">
            <v>1</v>
          </cell>
          <cell r="C10">
            <v>1.31</v>
          </cell>
          <cell r="D10">
            <v>1.31</v>
          </cell>
          <cell r="E10">
            <v>1.31</v>
          </cell>
          <cell r="F10">
            <v>0.1</v>
          </cell>
          <cell r="G10">
            <v>1.4463999999999999</v>
          </cell>
        </row>
        <row r="11">
          <cell r="B11">
            <v>2</v>
          </cell>
          <cell r="C11">
            <v>1.19</v>
          </cell>
          <cell r="D11">
            <v>1.25</v>
          </cell>
          <cell r="E11">
            <v>2.56</v>
          </cell>
          <cell r="F11">
            <v>0.1</v>
          </cell>
          <cell r="G11">
            <v>2.8214000000000001</v>
          </cell>
        </row>
        <row r="12">
          <cell r="B12">
            <v>3</v>
          </cell>
          <cell r="C12">
            <v>0.98</v>
          </cell>
          <cell r="D12">
            <v>1.08</v>
          </cell>
          <cell r="E12">
            <v>3.64</v>
          </cell>
          <cell r="F12">
            <v>0.1</v>
          </cell>
          <cell r="G12">
            <v>4.0084</v>
          </cell>
        </row>
        <row r="13">
          <cell r="B13">
            <v>4</v>
          </cell>
          <cell r="C13">
            <v>0.82</v>
          </cell>
          <cell r="D13">
            <v>0.95</v>
          </cell>
          <cell r="E13">
            <v>4.5999999999999996</v>
          </cell>
          <cell r="F13">
            <v>0.1</v>
          </cell>
          <cell r="G13">
            <v>5.0564</v>
          </cell>
        </row>
        <row r="14">
          <cell r="B14">
            <v>5</v>
          </cell>
          <cell r="C14">
            <v>0.85</v>
          </cell>
          <cell r="D14">
            <v>1.03</v>
          </cell>
          <cell r="E14">
            <v>5.63</v>
          </cell>
          <cell r="F14">
            <v>0.1</v>
          </cell>
          <cell r="G14">
            <v>6.1889000000000003</v>
          </cell>
        </row>
        <row r="15">
          <cell r="B15">
            <v>6</v>
          </cell>
          <cell r="C15">
            <v>0.79</v>
          </cell>
          <cell r="D15">
            <v>1.01</v>
          </cell>
          <cell r="E15">
            <v>6.64</v>
          </cell>
          <cell r="F15">
            <v>0.1</v>
          </cell>
          <cell r="G15">
            <v>7.3028000000000004</v>
          </cell>
        </row>
        <row r="16">
          <cell r="B16">
            <v>7</v>
          </cell>
          <cell r="C16">
            <v>0.81</v>
          </cell>
          <cell r="D16">
            <v>1.0900000000000001</v>
          </cell>
          <cell r="E16">
            <v>7.72</v>
          </cell>
          <cell r="F16">
            <v>0.1</v>
          </cell>
          <cell r="G16">
            <v>8.4962999999999997</v>
          </cell>
        </row>
        <row r="17">
          <cell r="B17">
            <v>8</v>
          </cell>
          <cell r="C17">
            <v>1.9</v>
          </cell>
          <cell r="D17">
            <v>2.69</v>
          </cell>
          <cell r="E17">
            <v>10.41</v>
          </cell>
          <cell r="F17">
            <v>0.1</v>
          </cell>
          <cell r="G17">
            <v>11.455299999999999</v>
          </cell>
        </row>
        <row r="18">
          <cell r="B18">
            <v>9</v>
          </cell>
          <cell r="C18">
            <v>0.75</v>
          </cell>
          <cell r="D18">
            <v>1.1100000000000001</v>
          </cell>
          <cell r="E18">
            <v>11.52</v>
          </cell>
          <cell r="F18">
            <v>0.1</v>
          </cell>
          <cell r="G18">
            <v>12.6732</v>
          </cell>
        </row>
        <row r="19">
          <cell r="B19">
            <v>10</v>
          </cell>
          <cell r="C19">
            <v>0.67</v>
          </cell>
          <cell r="D19">
            <v>1.04</v>
          </cell>
          <cell r="E19">
            <v>12.56</v>
          </cell>
          <cell r="F19">
            <v>0.1</v>
          </cell>
          <cell r="G19">
            <v>13.8164</v>
          </cell>
        </row>
        <row r="20">
          <cell r="B20">
            <v>11</v>
          </cell>
          <cell r="C20">
            <v>0.73</v>
          </cell>
          <cell r="D20">
            <v>1.2</v>
          </cell>
          <cell r="E20">
            <v>13.76</v>
          </cell>
          <cell r="F20">
            <v>0.1</v>
          </cell>
          <cell r="G20">
            <v>15.1328</v>
          </cell>
        </row>
        <row r="21">
          <cell r="B21">
            <v>12</v>
          </cell>
          <cell r="C21">
            <v>0.67</v>
          </cell>
          <cell r="D21">
            <v>1.1599999999999999</v>
          </cell>
          <cell r="E21">
            <v>14.92</v>
          </cell>
          <cell r="F21">
            <v>0.1</v>
          </cell>
          <cell r="G21">
            <v>16.409700000000001</v>
          </cell>
        </row>
        <row r="22">
          <cell r="B22">
            <v>13</v>
          </cell>
          <cell r="C22">
            <v>0.65</v>
          </cell>
          <cell r="D22">
            <v>1.18</v>
          </cell>
          <cell r="E22">
            <v>16.100000000000001</v>
          </cell>
          <cell r="F22">
            <v>0.1</v>
          </cell>
          <cell r="G22">
            <v>17.706299999999999</v>
          </cell>
        </row>
        <row r="23">
          <cell r="B23">
            <v>14</v>
          </cell>
          <cell r="C23">
            <v>0.83</v>
          </cell>
          <cell r="D23">
            <v>1.58</v>
          </cell>
          <cell r="E23">
            <v>17.670000000000002</v>
          </cell>
          <cell r="F23">
            <v>0.1</v>
          </cell>
          <cell r="G23">
            <v>19.4405</v>
          </cell>
        </row>
        <row r="24">
          <cell r="B24">
            <v>15</v>
          </cell>
          <cell r="C24">
            <v>0.56999999999999995</v>
          </cell>
          <cell r="D24">
            <v>1.1299999999999999</v>
          </cell>
          <cell r="E24">
            <v>18.8</v>
          </cell>
          <cell r="F24">
            <v>0.1</v>
          </cell>
          <cell r="G24">
            <v>20.684000000000001</v>
          </cell>
        </row>
        <row r="25">
          <cell r="B25">
            <v>16</v>
          </cell>
          <cell r="C25">
            <v>0.6</v>
          </cell>
          <cell r="D25">
            <v>1.25</v>
          </cell>
          <cell r="E25">
            <v>20.059999999999999</v>
          </cell>
          <cell r="F25">
            <v>0.1</v>
          </cell>
          <cell r="G25">
            <v>22.0623</v>
          </cell>
        </row>
        <row r="26">
          <cell r="B26">
            <v>17</v>
          </cell>
          <cell r="C26">
            <v>0.56999999999999995</v>
          </cell>
          <cell r="D26">
            <v>1.26</v>
          </cell>
          <cell r="E26">
            <v>21.31</v>
          </cell>
          <cell r="F26">
            <v>0.1</v>
          </cell>
          <cell r="G26">
            <v>23.445</v>
          </cell>
        </row>
        <row r="27">
          <cell r="B27">
            <v>18</v>
          </cell>
          <cell r="C27">
            <v>0.55000000000000004</v>
          </cell>
          <cell r="D27">
            <v>1.26</v>
          </cell>
          <cell r="E27">
            <v>22.58</v>
          </cell>
          <cell r="F27">
            <v>0.1</v>
          </cell>
          <cell r="G27">
            <v>24.8337</v>
          </cell>
        </row>
        <row r="28">
          <cell r="B28">
            <v>19</v>
          </cell>
          <cell r="C28">
            <v>4.8499999999999996</v>
          </cell>
          <cell r="D28">
            <v>11.79</v>
          </cell>
          <cell r="E28">
            <v>34.369999999999997</v>
          </cell>
          <cell r="F28">
            <v>0.1</v>
          </cell>
          <cell r="G28">
            <v>37.803199999999997</v>
          </cell>
        </row>
        <row r="29">
          <cell r="B29">
            <v>20</v>
          </cell>
          <cell r="C29">
            <v>0.53</v>
          </cell>
          <cell r="D29">
            <v>1.35</v>
          </cell>
          <cell r="E29">
            <v>35.72</v>
          </cell>
          <cell r="F29">
            <v>0.1</v>
          </cell>
          <cell r="G29">
            <v>39.29</v>
          </cell>
        </row>
        <row r="30">
          <cell r="B30">
            <v>21</v>
          </cell>
          <cell r="C30">
            <v>0.52</v>
          </cell>
          <cell r="D30">
            <v>1.39</v>
          </cell>
          <cell r="E30">
            <v>37.1</v>
          </cell>
          <cell r="F30">
            <v>0.1</v>
          </cell>
          <cell r="G30">
            <v>40.814100000000003</v>
          </cell>
        </row>
        <row r="31">
          <cell r="B31">
            <v>22</v>
          </cell>
          <cell r="C31">
            <v>0.5</v>
          </cell>
          <cell r="D31">
            <v>1.42</v>
          </cell>
          <cell r="E31">
            <v>38.53</v>
          </cell>
          <cell r="F31">
            <v>0.1</v>
          </cell>
          <cell r="G31">
            <v>42.378599999999999</v>
          </cell>
        </row>
        <row r="32">
          <cell r="B32">
            <v>23</v>
          </cell>
          <cell r="C32">
            <v>0.49</v>
          </cell>
          <cell r="D32">
            <v>1.46</v>
          </cell>
          <cell r="E32">
            <v>39.99</v>
          </cell>
          <cell r="F32">
            <v>0.1</v>
          </cell>
          <cell r="G32">
            <v>43.986899999999999</v>
          </cell>
        </row>
        <row r="33">
          <cell r="B33">
            <v>24</v>
          </cell>
          <cell r="C33">
            <v>0.48</v>
          </cell>
          <cell r="D33">
            <v>1.5</v>
          </cell>
          <cell r="E33">
            <v>41.49</v>
          </cell>
          <cell r="F33">
            <v>0.1</v>
          </cell>
          <cell r="G33">
            <v>45.642400000000002</v>
          </cell>
        </row>
        <row r="34">
          <cell r="B34">
            <v>25</v>
          </cell>
          <cell r="C34">
            <v>0.47</v>
          </cell>
          <cell r="D34">
            <v>1.55</v>
          </cell>
          <cell r="E34">
            <v>43.04</v>
          </cell>
          <cell r="F34">
            <v>0.1</v>
          </cell>
          <cell r="G34">
            <v>47.348300000000002</v>
          </cell>
        </row>
        <row r="35">
          <cell r="B35">
            <v>26</v>
          </cell>
          <cell r="C35">
            <v>0.47</v>
          </cell>
          <cell r="D35">
            <v>1.6</v>
          </cell>
          <cell r="E35">
            <v>44.64</v>
          </cell>
          <cell r="F35">
            <v>0.1</v>
          </cell>
          <cell r="G35">
            <v>49.107700000000001</v>
          </cell>
        </row>
        <row r="36">
          <cell r="B36">
            <v>27</v>
          </cell>
          <cell r="C36">
            <v>0.46</v>
          </cell>
          <cell r="D36">
            <v>1.65</v>
          </cell>
          <cell r="E36">
            <v>46.29</v>
          </cell>
          <cell r="F36">
            <v>0.1</v>
          </cell>
          <cell r="G36">
            <v>50.923699999999997</v>
          </cell>
        </row>
        <row r="37">
          <cell r="B37">
            <v>28</v>
          </cell>
          <cell r="C37">
            <v>0.45</v>
          </cell>
          <cell r="D37">
            <v>1.7</v>
          </cell>
          <cell r="E37">
            <v>48</v>
          </cell>
          <cell r="F37">
            <v>0.1</v>
          </cell>
          <cell r="G37">
            <v>52.798999999999999</v>
          </cell>
        </row>
        <row r="38">
          <cell r="B38">
            <v>29</v>
          </cell>
          <cell r="C38">
            <v>0.44</v>
          </cell>
          <cell r="D38">
            <v>1.76</v>
          </cell>
          <cell r="E38">
            <v>49.76</v>
          </cell>
          <cell r="F38">
            <v>0.1</v>
          </cell>
          <cell r="G38">
            <v>54.7363</v>
          </cell>
        </row>
        <row r="39">
          <cell r="B39">
            <v>30</v>
          </cell>
          <cell r="C39">
            <v>0.43</v>
          </cell>
          <cell r="D39">
            <v>1.82</v>
          </cell>
          <cell r="E39">
            <v>51.58</v>
          </cell>
          <cell r="F39">
            <v>0.1</v>
          </cell>
          <cell r="G39">
            <v>56.737900000000003</v>
          </cell>
        </row>
        <row r="40">
          <cell r="B40">
            <v>31</v>
          </cell>
          <cell r="C40">
            <v>0.43</v>
          </cell>
          <cell r="D40">
            <v>1.88</v>
          </cell>
          <cell r="E40">
            <v>53.46</v>
          </cell>
          <cell r="F40">
            <v>0.1</v>
          </cell>
          <cell r="G40">
            <v>58.806600000000003</v>
          </cell>
        </row>
        <row r="41">
          <cell r="B41">
            <v>32</v>
          </cell>
          <cell r="C41">
            <v>0.42</v>
          </cell>
          <cell r="D41">
            <v>1.94</v>
          </cell>
          <cell r="E41">
            <v>55.4</v>
          </cell>
          <cell r="F41">
            <v>0.1</v>
          </cell>
          <cell r="G41">
            <v>60.944800000000001</v>
          </cell>
        </row>
        <row r="42">
          <cell r="B42">
            <v>33</v>
          </cell>
          <cell r="C42">
            <v>0.41</v>
          </cell>
          <cell r="D42">
            <v>2.0099999999999998</v>
          </cell>
          <cell r="E42">
            <v>57.41</v>
          </cell>
          <cell r="F42">
            <v>0.1</v>
          </cell>
          <cell r="G42">
            <v>63.155099999999997</v>
          </cell>
        </row>
        <row r="43">
          <cell r="B43">
            <v>34</v>
          </cell>
          <cell r="C43">
            <v>0.41</v>
          </cell>
          <cell r="D43">
            <v>2.08</v>
          </cell>
          <cell r="E43">
            <v>59.49</v>
          </cell>
          <cell r="F43">
            <v>0.1</v>
          </cell>
          <cell r="G43">
            <v>65.44</v>
          </cell>
        </row>
        <row r="44">
          <cell r="B44">
            <v>35</v>
          </cell>
          <cell r="C44">
            <v>0.4</v>
          </cell>
          <cell r="D44">
            <v>2.15</v>
          </cell>
          <cell r="E44">
            <v>61.64</v>
          </cell>
          <cell r="F44">
            <v>0.1</v>
          </cell>
          <cell r="G44">
            <v>67.802499999999995</v>
          </cell>
        </row>
        <row r="45">
          <cell r="B45">
            <v>36</v>
          </cell>
          <cell r="C45">
            <v>0.39</v>
          </cell>
          <cell r="D45">
            <v>2.2200000000000002</v>
          </cell>
          <cell r="E45">
            <v>63.86</v>
          </cell>
          <cell r="F45">
            <v>0.1</v>
          </cell>
          <cell r="G45">
            <v>70.245400000000004</v>
          </cell>
        </row>
        <row r="46">
          <cell r="B46">
            <v>37</v>
          </cell>
          <cell r="C46">
            <v>0.39</v>
          </cell>
          <cell r="D46">
            <v>2.2999999999999998</v>
          </cell>
          <cell r="E46">
            <v>66.16</v>
          </cell>
          <cell r="F46">
            <v>0.1</v>
          </cell>
          <cell r="G46">
            <v>72.771299999999997</v>
          </cell>
        </row>
        <row r="47">
          <cell r="B47">
            <v>38</v>
          </cell>
          <cell r="C47">
            <v>0.38</v>
          </cell>
          <cell r="D47">
            <v>2.37</v>
          </cell>
          <cell r="E47">
            <v>68.53</v>
          </cell>
          <cell r="F47">
            <v>0.1</v>
          </cell>
          <cell r="G47">
            <v>75.383300000000006</v>
          </cell>
        </row>
        <row r="48">
          <cell r="B48">
            <v>39</v>
          </cell>
          <cell r="C48">
            <v>0.38</v>
          </cell>
          <cell r="D48">
            <v>2.46</v>
          </cell>
          <cell r="E48">
            <v>70.989999999999995</v>
          </cell>
          <cell r="F48">
            <v>0.1</v>
          </cell>
          <cell r="G48">
            <v>78.084400000000002</v>
          </cell>
        </row>
        <row r="49">
          <cell r="B49">
            <v>40</v>
          </cell>
          <cell r="C49">
            <v>0.37</v>
          </cell>
          <cell r="D49">
            <v>2.54</v>
          </cell>
          <cell r="E49">
            <v>73.53</v>
          </cell>
          <cell r="F49">
            <v>0.1</v>
          </cell>
          <cell r="G49">
            <v>80.877799999999993</v>
          </cell>
        </row>
        <row r="50">
          <cell r="B50">
            <v>41</v>
          </cell>
          <cell r="C50">
            <v>0.36</v>
          </cell>
          <cell r="D50">
            <v>2.63</v>
          </cell>
          <cell r="E50">
            <v>76.150000000000006</v>
          </cell>
          <cell r="F50">
            <v>0.1</v>
          </cell>
          <cell r="G50">
            <v>83.766800000000003</v>
          </cell>
        </row>
        <row r="51">
          <cell r="B51">
            <v>42</v>
          </cell>
          <cell r="C51">
            <v>0.36</v>
          </cell>
          <cell r="D51">
            <v>2.72</v>
          </cell>
          <cell r="E51">
            <v>78.87</v>
          </cell>
          <cell r="F51">
            <v>0.1</v>
          </cell>
          <cell r="G51">
            <v>86.754599999999996</v>
          </cell>
        </row>
        <row r="52">
          <cell r="B52">
            <v>43</v>
          </cell>
          <cell r="C52">
            <v>0.35</v>
          </cell>
          <cell r="D52">
            <v>2.81</v>
          </cell>
          <cell r="E52">
            <v>81.680000000000007</v>
          </cell>
          <cell r="F52">
            <v>0.1</v>
          </cell>
          <cell r="G52">
            <v>89.8446</v>
          </cell>
        </row>
        <row r="53">
          <cell r="B53">
            <v>44</v>
          </cell>
          <cell r="C53">
            <v>0.35</v>
          </cell>
          <cell r="D53">
            <v>2.91</v>
          </cell>
          <cell r="E53">
            <v>84.58</v>
          </cell>
          <cell r="F53">
            <v>0.1</v>
          </cell>
          <cell r="G53">
            <v>93.040499999999994</v>
          </cell>
        </row>
        <row r="54">
          <cell r="B54">
            <v>45</v>
          </cell>
          <cell r="C54">
            <v>0.34</v>
          </cell>
          <cell r="D54">
            <v>3</v>
          </cell>
          <cell r="E54">
            <v>87.59</v>
          </cell>
          <cell r="F54">
            <v>0.1</v>
          </cell>
          <cell r="G54">
            <v>96.3459</v>
          </cell>
        </row>
        <row r="55">
          <cell r="B55">
            <v>46</v>
          </cell>
          <cell r="C55">
            <v>0.34</v>
          </cell>
          <cell r="D55">
            <v>3</v>
          </cell>
          <cell r="E55">
            <v>90.59</v>
          </cell>
          <cell r="F55">
            <v>0.1</v>
          </cell>
          <cell r="G55">
            <v>99.651200000000003</v>
          </cell>
        </row>
        <row r="56">
          <cell r="B56">
            <v>47</v>
          </cell>
          <cell r="C56">
            <v>0.34</v>
          </cell>
          <cell r="D56">
            <v>3</v>
          </cell>
          <cell r="E56">
            <v>93.6</v>
          </cell>
          <cell r="F56">
            <v>0.1</v>
          </cell>
          <cell r="G56">
            <v>102.95659999999999</v>
          </cell>
        </row>
        <row r="57">
          <cell r="B57">
            <v>48</v>
          </cell>
          <cell r="C57">
            <v>0.34</v>
          </cell>
          <cell r="D57">
            <v>3</v>
          </cell>
          <cell r="E57">
            <v>96.6</v>
          </cell>
          <cell r="F57">
            <v>0.1</v>
          </cell>
          <cell r="G57">
            <v>106.2619</v>
          </cell>
        </row>
        <row r="58">
          <cell r="B58">
            <v>49</v>
          </cell>
          <cell r="C58">
            <v>0.34</v>
          </cell>
          <cell r="D58">
            <v>3</v>
          </cell>
          <cell r="E58">
            <v>99.61</v>
          </cell>
          <cell r="F58">
            <v>0.1</v>
          </cell>
          <cell r="G58">
            <v>109.5672</v>
          </cell>
        </row>
        <row r="59">
          <cell r="B59">
            <v>50</v>
          </cell>
          <cell r="C59">
            <v>0.34</v>
          </cell>
          <cell r="D59">
            <v>3</v>
          </cell>
          <cell r="E59">
            <v>102.61</v>
          </cell>
          <cell r="F59">
            <v>0.1</v>
          </cell>
          <cell r="G59">
            <v>112.87260000000001</v>
          </cell>
        </row>
        <row r="60">
          <cell r="B60"/>
          <cell r="C60"/>
          <cell r="D60"/>
          <cell r="E60"/>
          <cell r="F60"/>
          <cell r="G60"/>
        </row>
      </sheetData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8AFD03-9689-49BA-A4F1-688A1E20AB99}" name="Table2" displayName="Table2" ref="A1:K79" totalsRowShown="0" headerRowDxfId="33" dataDxfId="32">
  <autoFilter ref="A1:K79" xr:uid="{408AFD03-9689-49BA-A4F1-688A1E20AB99}">
    <filterColumn colId="0">
      <filters>
        <filter val="008713-C-SKAGIT COUNTY FACILI"/>
      </filters>
    </filterColumn>
  </autoFilter>
  <tableColumns count="11">
    <tableColumn id="1" xr3:uid="{15DAF071-A0A4-48CD-A163-FDDC9D347F56}" name="Parent Project" dataDxfId="31"/>
    <tableColumn id="2" xr3:uid="{FF112921-7524-4878-A7EC-B414C52E25CB}" name="Parent Site" dataDxfId="30"/>
    <tableColumn id="3" xr3:uid="{46EC9068-F7F3-43A0-8EA2-D5ACE53B841E}" name="Address 1 (Parent Site) (Sites)" dataDxfId="29"/>
    <tableColumn id="4" xr3:uid="{B82C3D05-2255-464B-A69E-BE603FF8BD8C}" name="Account Number (Parent Site) (Sites)" dataDxfId="28"/>
    <tableColumn id="5" xr3:uid="{9A22303C-B922-4CB3-BE62-1D3F9388A25D}" name="Premise (Parent Site) (Sites)" dataDxfId="27"/>
    <tableColumn id="6" xr3:uid="{671F88FE-ED75-48AE-A75F-107CD054104B}" name="Project Description (Parent Project) (Project)" dataDxfId="26"/>
    <tableColumn id="7" xr3:uid="{BB79FD01-6843-4A5E-8C3C-1AE4A707D50B}" name="Client Invoice Number (Parent Project) (Project)" dataDxfId="25"/>
    <tableColumn id="8" xr3:uid="{AED05243-E026-436C-A8BA-9DF563168181}" name="Actual End 1" dataDxfId="24"/>
    <tableColumn id="9" xr3:uid="{56FB4BB6-36F0-4AC8-91F9-7A5AD45906AC}" name="Actual Inc Amt" dataDxfId="23"/>
    <tableColumn id="10" xr3:uid="{6093F955-BCC8-4C4B-BA74-F24FDA5A766F}" name="Current Savings Thm (Parent Project) (Project)" dataDxfId="22"/>
    <tableColumn id="11" xr3:uid="{25DD85E1-04E7-4F69-B6B5-7820F57FB6D9}" name="Payee Company" dataDxfId="2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D59AC7-776C-4CEE-AE97-59EF5E314375}" name="Table1" displayName="Table1" ref="A1:S199" totalsRowShown="0" headerRowDxfId="20" dataDxfId="19">
  <autoFilter ref="A1:S199" xr:uid="{A7D59AC7-776C-4CEE-AE97-59EF5E314375}">
    <filterColumn colId="1">
      <filters>
        <filter val="Custom DDC Controls"/>
        <filter val="custom heat recovery"/>
        <filter val="custom other"/>
        <filter val="DDC HVAC Control upgrades"/>
      </filters>
    </filterColumn>
  </autoFilter>
  <sortState xmlns:xlrd2="http://schemas.microsoft.com/office/spreadsheetml/2017/richdata2" ref="A2:S199">
    <sortCondition ref="B1:B199"/>
  </sortState>
  <tableColumns count="19">
    <tableColumn id="1" xr3:uid="{271BE108-7E92-4BBC-96B0-0ACB6D96BD37}" name="Parent Project" dataDxfId="18"/>
    <tableColumn id="2" xr3:uid="{D71322E3-88AE-4A27-A616-005AE32C0A3C}" name="measure afp" dataDxfId="17"/>
    <tableColumn id="3" xr3:uid="{DDE87B05-D0A5-4FF3-B165-3D7BE4D1E9C9}" name="savings" dataDxfId="16"/>
    <tableColumn id="4" xr3:uid="{534EAA0F-3292-4F75-B661-B606184DAA22}" name="incentive" dataDxfId="15"/>
    <tableColumn id="5" xr3:uid="{2A2F5703-6D6A-4ABC-A46D-2174234818B2}" name="quantity" dataDxfId="14"/>
    <tableColumn id="6" xr3:uid="{6D7D32D5-16B8-4326-BD2C-4166CA569F88}" name="unit" dataDxfId="13"/>
    <tableColumn id="7" xr3:uid="{B5D477F9-66F8-44E0-AF05-9EF42A84F2E3}" name="Efficiency" dataDxfId="12"/>
    <tableColumn id="8" xr3:uid="{86349012-DDE2-4546-A6D6-C41D29DCFA68}" name="Standard" dataDxfId="11"/>
    <tableColumn id="9" xr3:uid="{5E1FE3D6-8EF0-4152-B487-F2B8C139B246}" name="$ per unit" dataDxfId="10"/>
    <tableColumn id="10" xr3:uid="{856803E8-6BC1-4950-BCB2-7E06D68181EA}" name="Parent Site" dataDxfId="9"/>
    <tableColumn id="11" xr3:uid="{ABD9842D-CAD7-46AA-B7B3-939A7F510613}" name="Address 1 (Parent Site) (Sites)" dataDxfId="8"/>
    <tableColumn id="12" xr3:uid="{A7E39303-7015-4386-9CE0-8A19803B62EC}" name="Account Number (Parent Site) (Sites)" dataDxfId="7"/>
    <tableColumn id="13" xr3:uid="{11907EC1-F2CD-4673-9BB9-FCA9CEB944F1}" name="Premise (Parent Site) (Sites)" dataDxfId="6"/>
    <tableColumn id="14" xr3:uid="{931CECCD-4E29-4E95-BE94-F6693DF6EAA4}" name="Project Description (Parent Project) (Project)" dataDxfId="5"/>
    <tableColumn id="15" xr3:uid="{A483CE8F-13F4-4833-A71C-9B6273D1E0A5}" name="Client Invoice Number (Parent Project) (Project)" dataDxfId="4"/>
    <tableColumn id="16" xr3:uid="{F5DFF77E-611F-42F1-9C22-929CD9ACEAA7}" name="Actual End 1" dataDxfId="3"/>
    <tableColumn id="17" xr3:uid="{771FBF2F-FBB6-4DAC-B8E9-F1DF30FBDA6F}" name="Total Actual Inc Amt" dataDxfId="2"/>
    <tableColumn id="18" xr3:uid="{61C16562-E2B5-4809-810B-7CB7EEC6D8BB}" name="Total Savings Thm (Parent Project) (Project)" dataDxfId="1"/>
    <tableColumn id="19" xr3:uid="{A81F31E5-890E-4106-A888-AB5DA21E63E3}" name="Payee Company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B717D-3C46-4FD5-BD1C-FE9F963D6627}">
  <dimension ref="A1:AA49"/>
  <sheetViews>
    <sheetView topLeftCell="A2" zoomScale="120" zoomScaleNormal="120" workbookViewId="0">
      <pane xSplit="1" ySplit="2" topLeftCell="B4" activePane="bottomRight" state="frozen"/>
      <selection pane="topRight"/>
      <selection pane="bottomLeft"/>
      <selection pane="bottomRight" activeCell="B17" sqref="B17"/>
    </sheetView>
  </sheetViews>
  <sheetFormatPr defaultRowHeight="15" customHeight="1" x14ac:dyDescent="0.25"/>
  <cols>
    <col min="1" max="1" width="48.7109375" customWidth="1"/>
    <col min="2" max="2" width="53.5703125" customWidth="1"/>
    <col min="3" max="3" width="33.5703125" bestFit="1" customWidth="1"/>
    <col min="4" max="4" width="30.140625" customWidth="1"/>
    <col min="7" max="7" width="12.5703125" customWidth="1"/>
    <col min="8" max="8" width="13.140625" customWidth="1"/>
    <col min="9" max="9" width="13.140625" style="57" customWidth="1"/>
    <col min="10" max="10" width="18.28515625" customWidth="1"/>
    <col min="11" max="11" width="17.85546875" customWidth="1"/>
    <col min="12" max="12" width="14" customWidth="1"/>
    <col min="13" max="13" width="17.140625" customWidth="1"/>
    <col min="15" max="15" width="14.140625" customWidth="1"/>
    <col min="16" max="16" width="14.140625" bestFit="1" customWidth="1"/>
    <col min="18" max="18" width="17" customWidth="1"/>
    <col min="21" max="21" width="15.42578125" customWidth="1"/>
    <col min="22" max="22" width="11.42578125" bestFit="1" customWidth="1"/>
    <col min="26" max="26" width="11.5703125" customWidth="1"/>
  </cols>
  <sheetData>
    <row r="1" spans="1:27" ht="27.75" thickBot="1" x14ac:dyDescent="0.3">
      <c r="A1" s="1"/>
      <c r="B1" s="2" t="s">
        <v>0</v>
      </c>
      <c r="C1" s="137" t="s">
        <v>1</v>
      </c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3"/>
    </row>
    <row r="2" spans="1:27" ht="22.5" thickBot="1" x14ac:dyDescent="0.3">
      <c r="A2" s="1"/>
      <c r="B2" s="2">
        <v>2025</v>
      </c>
      <c r="C2" s="139" t="s">
        <v>2</v>
      </c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4"/>
    </row>
    <row r="3" spans="1:27" ht="77.25" thickBot="1" x14ac:dyDescent="0.3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21" t="s">
        <v>11</v>
      </c>
      <c r="J3" s="5" t="s">
        <v>12</v>
      </c>
      <c r="K3" s="21" t="s">
        <v>13</v>
      </c>
      <c r="L3" s="21" t="s">
        <v>14</v>
      </c>
      <c r="M3" s="21" t="s">
        <v>15</v>
      </c>
      <c r="N3" s="5" t="s">
        <v>16</v>
      </c>
      <c r="O3" s="21" t="s">
        <v>17</v>
      </c>
      <c r="P3" s="21" t="s">
        <v>18</v>
      </c>
      <c r="Q3" s="5" t="s">
        <v>19</v>
      </c>
      <c r="R3" s="21" t="s">
        <v>20</v>
      </c>
      <c r="S3" s="5" t="s">
        <v>21</v>
      </c>
      <c r="T3" s="21" t="s">
        <v>22</v>
      </c>
      <c r="U3" s="21" t="s">
        <v>23</v>
      </c>
      <c r="V3" s="21" t="s">
        <v>24</v>
      </c>
      <c r="W3" s="5"/>
      <c r="X3" s="21" t="s">
        <v>25</v>
      </c>
      <c r="Y3" s="21" t="s">
        <v>26</v>
      </c>
      <c r="Z3" s="21" t="s">
        <v>27</v>
      </c>
      <c r="AA3" s="1"/>
    </row>
    <row r="4" spans="1:27" s="74" customFormat="1" ht="15.75" thickBot="1" x14ac:dyDescent="0.3">
      <c r="A4" s="76"/>
      <c r="B4" t="s">
        <v>28</v>
      </c>
      <c r="C4" s="77" t="s">
        <v>29</v>
      </c>
      <c r="D4" s="73" t="s">
        <v>698</v>
      </c>
      <c r="E4" s="110">
        <v>12</v>
      </c>
      <c r="F4" s="84">
        <f>I4/H4</f>
        <v>2.1</v>
      </c>
      <c r="G4" s="99" t="s">
        <v>676</v>
      </c>
      <c r="H4" s="111">
        <v>44215.5</v>
      </c>
      <c r="I4" s="112">
        <v>92852.55</v>
      </c>
      <c r="J4" s="113">
        <v>10.74</v>
      </c>
      <c r="K4" s="114">
        <f>H4*J4</f>
        <v>474874.47000000003</v>
      </c>
      <c r="L4" s="115">
        <f t="shared" ref="L4:L19" si="0">PV($C$34,$N4,(-0.05*0.9*$F4))</f>
        <v>1.3239051486380493</v>
      </c>
      <c r="M4" s="87">
        <f>MAX(0,H4*(J4-L4))</f>
        <v>416337.34190039436</v>
      </c>
      <c r="N4" s="84">
        <v>25</v>
      </c>
      <c r="O4" s="88">
        <f t="shared" ref="O4:O19" si="1">PV($C$34,N4,-I4)</f>
        <v>1300825.0688801256</v>
      </c>
      <c r="P4" s="87">
        <f t="shared" ref="P4:P19" si="2">$C$37*I4/SUM($I$4:$I$19)</f>
        <v>320537.47598121961</v>
      </c>
      <c r="Q4" s="87">
        <v>10.25</v>
      </c>
      <c r="R4" s="87">
        <f>H4*Q4</f>
        <v>453208.875</v>
      </c>
      <c r="S4" s="87"/>
      <c r="T4" s="87">
        <f>IF(ISERROR(R4/O4),0,R4/O4)</f>
        <v>0.34840109238528549</v>
      </c>
      <c r="U4" s="87">
        <f>IF(O4=0,0,(R4+P4)/O4)</f>
        <v>0.59481199239751303</v>
      </c>
      <c r="V4" s="84">
        <f>IF(OR($R4=0,ISERROR(R4/I4)),"-",(VLOOKUP($N4,'[1]APP 2885'!B10:G59,6)*$I4)/($R4+$P4))</f>
        <v>5.6819788391760833</v>
      </c>
      <c r="W4" s="84"/>
      <c r="X4" s="87">
        <f>IF(ISERROR(M4/O4),0,M4/O4)</f>
        <v>0.32005636411882599</v>
      </c>
      <c r="Y4" s="87">
        <f>IF(O4=0,0,(M4+P4)/O4)</f>
        <v>0.56646726413105353</v>
      </c>
      <c r="Z4" s="84">
        <f>IF($M4=0,"-",(VLOOKUP($N4,'[1]APP 2885'!B10:G59,4)*$I4)/(M4+P4))</f>
        <v>5.4234093159661425</v>
      </c>
      <c r="AA4" s="6"/>
    </row>
    <row r="5" spans="1:27" s="74" customFormat="1" ht="15.75" thickBot="1" x14ac:dyDescent="0.3">
      <c r="A5" s="76"/>
      <c r="B5" t="s">
        <v>34</v>
      </c>
      <c r="C5" s="77" t="s">
        <v>35</v>
      </c>
      <c r="D5" s="73" t="s">
        <v>35</v>
      </c>
      <c r="E5" s="110">
        <v>1</v>
      </c>
      <c r="F5" s="84">
        <f t="shared" ref="F5:F6" si="3">I5/H5</f>
        <v>649</v>
      </c>
      <c r="G5" s="99" t="s">
        <v>677</v>
      </c>
      <c r="H5" s="111">
        <v>1</v>
      </c>
      <c r="I5" s="101">
        <v>649</v>
      </c>
      <c r="J5" s="113">
        <v>900</v>
      </c>
      <c r="K5" s="114">
        <f>H5*J5</f>
        <v>900</v>
      </c>
      <c r="L5" s="115">
        <f t="shared" si="0"/>
        <v>257.9775486620486</v>
      </c>
      <c r="M5" s="87">
        <f>MAX(0,H5*(J5-L5))</f>
        <v>642.02245133795145</v>
      </c>
      <c r="N5" s="84">
        <v>12</v>
      </c>
      <c r="O5" s="88">
        <f t="shared" si="1"/>
        <v>5732.8344147121916</v>
      </c>
      <c r="P5" s="87">
        <f t="shared" si="2"/>
        <v>2240.421204499085</v>
      </c>
      <c r="Q5" s="87">
        <v>800</v>
      </c>
      <c r="R5" s="87">
        <f>H5*Q5</f>
        <v>800</v>
      </c>
      <c r="S5" s="87"/>
      <c r="T5" s="87">
        <f>IF(ISERROR(R5/O5),0,R5/O5)</f>
        <v>0.13954702719948747</v>
      </c>
      <c r="U5" s="87">
        <f>IF(O5=0,0,(R5+P5)/O5)</f>
        <v>0.53035217565266535</v>
      </c>
      <c r="V5" s="84">
        <f>IF(OR($R5=0,ISERROR(R5/I5)),"-",(VLOOKUP($N5,'[1]APP 2885'!B10:G59,6)*$I5)/($R5+$P5))</f>
        <v>3.5027697097496695</v>
      </c>
      <c r="W5" s="84"/>
      <c r="X5" s="87">
        <f>IF(ISERROR(M5/O5),0,M5/O5)</f>
        <v>0.11199040559942341</v>
      </c>
      <c r="Y5" s="87">
        <f>IF(O5=0,0,(M5+P5)/O5)</f>
        <v>0.50279555405260123</v>
      </c>
      <c r="Z5" s="84">
        <f>IF($M5=0,"-",(VLOOKUP($N5,'[1]APP 2885'!B10:G59,4)*$I5)/(M5+P5))</f>
        <v>3.3593301920720871</v>
      </c>
      <c r="AA5" s="6"/>
    </row>
    <row r="6" spans="1:27" s="74" customFormat="1" ht="15.75" thickBot="1" x14ac:dyDescent="0.3">
      <c r="A6" s="76"/>
      <c r="B6" t="s">
        <v>678</v>
      </c>
      <c r="C6" s="77" t="s">
        <v>697</v>
      </c>
      <c r="D6" s="73" t="s">
        <v>699</v>
      </c>
      <c r="E6" s="110">
        <v>2</v>
      </c>
      <c r="F6" s="84">
        <f t="shared" si="3"/>
        <v>11.301684717208184</v>
      </c>
      <c r="G6" s="99" t="s">
        <v>679</v>
      </c>
      <c r="H6" s="111">
        <v>415.5</v>
      </c>
      <c r="I6" s="112">
        <v>4695.8500000000004</v>
      </c>
      <c r="J6" s="113">
        <v>106.82</v>
      </c>
      <c r="K6" s="114">
        <f>H6*J6</f>
        <v>44383.71</v>
      </c>
      <c r="L6" s="115">
        <f t="shared" si="0"/>
        <v>5.2574991336691381</v>
      </c>
      <c r="M6" s="87">
        <f>MAX(0,H6*(J6-L6))</f>
        <v>42199.219109960468</v>
      </c>
      <c r="N6" s="84">
        <v>15</v>
      </c>
      <c r="O6" s="88">
        <f t="shared" si="1"/>
        <v>48544.242000878367</v>
      </c>
      <c r="P6" s="87">
        <f t="shared" si="2"/>
        <v>16210.603872337486</v>
      </c>
      <c r="Q6" s="87">
        <v>50</v>
      </c>
      <c r="R6" s="87">
        <f>H6*Q6</f>
        <v>20775</v>
      </c>
      <c r="S6" s="87"/>
      <c r="T6" s="87">
        <f>IF(ISERROR(R6/O6),0,R6/O6)</f>
        <v>0.4279601275806118</v>
      </c>
      <c r="U6" s="87">
        <f>IF(O6=0,0,(R6+P6)/O6)</f>
        <v>0.7618947654320829</v>
      </c>
      <c r="V6" s="84">
        <f>IF(OR($R6=0,ISERROR(R6/I6)),"-",(VLOOKUP($N6,'[1]APP 2885'!B10:G59,6)*$I6)/($R6+$P6))</f>
        <v>2.6261288509782945</v>
      </c>
      <c r="W6" s="84"/>
      <c r="X6" s="87">
        <f>IF(ISERROR(M6/O6),0,M6/O6)</f>
        <v>0.86929401656321892</v>
      </c>
      <c r="Y6" s="87">
        <f>IF(O6=0,0,(M6+P6)/O6)</f>
        <v>1.20322865441469</v>
      </c>
      <c r="Z6" s="84">
        <f>IF($M6=0,"-",(VLOOKUP($N6,'[1]APP 2885'!B10:G59,4)*$I6)/(M6+P6))</f>
        <v>1.5114235156431701</v>
      </c>
      <c r="AA6" s="6"/>
    </row>
    <row r="7" spans="1:27" s="74" customFormat="1" ht="15.75" thickBot="1" x14ac:dyDescent="0.3">
      <c r="A7" s="76"/>
      <c r="B7" t="s">
        <v>38</v>
      </c>
      <c r="C7" s="77" t="s">
        <v>39</v>
      </c>
      <c r="D7" s="73" t="s">
        <v>40</v>
      </c>
      <c r="E7" s="110">
        <v>4</v>
      </c>
      <c r="F7" s="84">
        <f>I7/H7</f>
        <v>3.7986959482465101</v>
      </c>
      <c r="G7" s="99" t="s">
        <v>676</v>
      </c>
      <c r="H7" s="111">
        <v>2937</v>
      </c>
      <c r="I7" s="112">
        <v>11156.77</v>
      </c>
      <c r="J7" s="113">
        <v>2.57</v>
      </c>
      <c r="K7" s="114">
        <f t="shared" ref="K7:K29" si="4">H7*J7</f>
        <v>7548.0899999999992</v>
      </c>
      <c r="L7" s="115">
        <f t="shared" si="0"/>
        <v>1.3161259262921616</v>
      </c>
      <c r="M7" s="87">
        <f t="shared" ref="M7:M29" si="5">MAX(0,H7*(J7-L7))</f>
        <v>3682.6281544799208</v>
      </c>
      <c r="N7" s="84">
        <v>10</v>
      </c>
      <c r="O7" s="88">
        <f t="shared" si="1"/>
        <v>85899.152122668398</v>
      </c>
      <c r="P7" s="87">
        <f t="shared" si="2"/>
        <v>38514.42847722536</v>
      </c>
      <c r="Q7" s="87">
        <v>3</v>
      </c>
      <c r="R7" s="87">
        <f t="shared" ref="R7:R19" si="6">H7*Q7</f>
        <v>8811</v>
      </c>
      <c r="S7" s="87"/>
      <c r="T7" s="87">
        <f t="shared" ref="T7:T30" si="7">IF(ISERROR(R7/O7),0,R7/O7)</f>
        <v>0.10257377147817989</v>
      </c>
      <c r="U7" s="87">
        <f t="shared" ref="U7:U21" si="8">IF(O7=0,0,(R7+P7)/O7)</f>
        <v>0.55094174165586896</v>
      </c>
      <c r="V7" s="84">
        <f>IF(OR($R7=0,ISERROR(R7/I7)),"-",(VLOOKUP($N7,'[1]APP 2885'!B10:G59,6)*$I7)/($R7+$P7))</f>
        <v>3.2571579801370549</v>
      </c>
      <c r="W7" s="84"/>
      <c r="X7" s="87">
        <f t="shared" ref="X7:X29" si="9">IF(ISERROR(M7/O7),0,M7/O7)</f>
        <v>4.2871530899640763E-2</v>
      </c>
      <c r="Y7" s="87">
        <f t="shared" ref="Y7:Y29" si="10">IF(O7=0,0,(M7+P7)/O7)</f>
        <v>0.49123950107732983</v>
      </c>
      <c r="Z7" s="84">
        <f>IF($M7=0,"-",(VLOOKUP($N7,'[1]APP 2885'!B10:G59,4)*$I7)/(M7+P7))</f>
        <v>3.3208247774967394</v>
      </c>
      <c r="AA7" s="6"/>
    </row>
    <row r="8" spans="1:27" s="74" customFormat="1" ht="15.75" thickBot="1" x14ac:dyDescent="0.3">
      <c r="A8" s="76"/>
      <c r="B8" t="s">
        <v>41</v>
      </c>
      <c r="C8" s="77" t="s">
        <v>42</v>
      </c>
      <c r="D8" s="73" t="s">
        <v>43</v>
      </c>
      <c r="E8" s="110">
        <v>6</v>
      </c>
      <c r="F8" s="84">
        <f>I8/H8</f>
        <v>0.31</v>
      </c>
      <c r="G8" s="99" t="s">
        <v>680</v>
      </c>
      <c r="H8" s="111">
        <v>144674</v>
      </c>
      <c r="I8" s="112">
        <v>44848.94</v>
      </c>
      <c r="J8" s="113">
        <v>0.88</v>
      </c>
      <c r="K8" s="114">
        <f t="shared" si="4"/>
        <v>127313.12</v>
      </c>
      <c r="L8" s="115">
        <f t="shared" si="0"/>
        <v>0.21298675381016</v>
      </c>
      <c r="M8" s="87">
        <f t="shared" si="5"/>
        <v>96499.474379268911</v>
      </c>
      <c r="N8" s="84">
        <v>30</v>
      </c>
      <c r="O8" s="88">
        <f t="shared" si="1"/>
        <v>684747.68046069075</v>
      </c>
      <c r="P8" s="87">
        <f t="shared" si="2"/>
        <v>154823.59965378614</v>
      </c>
      <c r="Q8" s="87">
        <v>2</v>
      </c>
      <c r="R8" s="87">
        <f t="shared" si="6"/>
        <v>289348</v>
      </c>
      <c r="S8" s="87"/>
      <c r="T8" s="87">
        <f t="shared" si="7"/>
        <v>0.42256148981085973</v>
      </c>
      <c r="U8" s="87">
        <f t="shared" si="8"/>
        <v>0.64866462834157013</v>
      </c>
      <c r="V8" s="84">
        <f>IF(OR($R8=0,ISERROR(R8/I8)),"-",(VLOOKUP($N8,'[1]APP 2885'!B11:G60,6)*$I8)/($R8+$P8))</f>
        <v>5.7289450176675869</v>
      </c>
      <c r="W8" s="84"/>
      <c r="X8" s="87">
        <f t="shared" si="9"/>
        <v>0.14092705551677825</v>
      </c>
      <c r="Y8" s="87">
        <f t="shared" si="10"/>
        <v>0.3670301940474886</v>
      </c>
      <c r="Z8" s="84">
        <f>IF($M8=0,"-",(VLOOKUP($N8,'[1]APP 2885'!B11:G60,4)*$I8)/(M8+P8))</f>
        <v>9.2045202538615456</v>
      </c>
      <c r="AA8" s="6"/>
    </row>
    <row r="9" spans="1:27" s="74" customFormat="1" ht="15.75" thickBot="1" x14ac:dyDescent="0.3">
      <c r="A9" s="76"/>
      <c r="B9" t="s">
        <v>45</v>
      </c>
      <c r="C9" s="77" t="s">
        <v>42</v>
      </c>
      <c r="D9" s="73" t="s">
        <v>46</v>
      </c>
      <c r="E9" s="110">
        <v>12</v>
      </c>
      <c r="F9" s="84">
        <f t="shared" ref="F9:F19" si="11">I9/H9</f>
        <v>0.32</v>
      </c>
      <c r="G9" s="99" t="s">
        <v>680</v>
      </c>
      <c r="H9" s="111">
        <v>48510</v>
      </c>
      <c r="I9" s="116">
        <v>15523.2</v>
      </c>
      <c r="J9" s="113">
        <v>1.31</v>
      </c>
      <c r="K9" s="114">
        <f t="shared" si="4"/>
        <v>63548.100000000006</v>
      </c>
      <c r="L9" s="115">
        <f t="shared" si="0"/>
        <v>0.21985729425564901</v>
      </c>
      <c r="M9" s="87">
        <f t="shared" si="5"/>
        <v>52882.82265565847</v>
      </c>
      <c r="N9" s="84">
        <v>30</v>
      </c>
      <c r="O9" s="88">
        <f t="shared" si="1"/>
        <v>237006.16320758962</v>
      </c>
      <c r="P9" s="87">
        <f t="shared" si="2"/>
        <v>53587.837352357783</v>
      </c>
      <c r="Q9" s="87">
        <v>2.5</v>
      </c>
      <c r="R9" s="87">
        <f t="shared" si="6"/>
        <v>121275</v>
      </c>
      <c r="S9" s="87"/>
      <c r="T9" s="87">
        <f t="shared" si="7"/>
        <v>0.51169555406783795</v>
      </c>
      <c r="U9" s="87">
        <f t="shared" si="8"/>
        <v>0.73779869259854824</v>
      </c>
      <c r="V9" s="84">
        <f>IF(OR($R9=0,ISERROR(R9/I9)),"-",(VLOOKUP($N9,'[1]APP 2885'!B10:G59,6)*$I9)/($R9+$P9))</f>
        <v>5.036826478488595</v>
      </c>
      <c r="W9" s="84"/>
      <c r="X9" s="87">
        <f t="shared" si="9"/>
        <v>0.22312847033154709</v>
      </c>
      <c r="Y9" s="87">
        <f t="shared" si="10"/>
        <v>0.44923160886225744</v>
      </c>
      <c r="Z9" s="84">
        <f>IF($M9=0,"-",(VLOOKUP($N9,'[1]APP 2885'!B10:G59,4)*$I9)/(M9+P9))</f>
        <v>7.5202563404764815</v>
      </c>
      <c r="AA9" s="6"/>
    </row>
    <row r="10" spans="1:27" s="74" customFormat="1" ht="15.75" thickBot="1" x14ac:dyDescent="0.3">
      <c r="A10" s="76"/>
      <c r="B10" t="s">
        <v>47</v>
      </c>
      <c r="C10" s="77" t="s">
        <v>48</v>
      </c>
      <c r="D10" s="73" t="s">
        <v>49</v>
      </c>
      <c r="E10" s="110">
        <v>7</v>
      </c>
      <c r="F10" s="84">
        <f t="shared" si="11"/>
        <v>5.6000184877056762E-2</v>
      </c>
      <c r="G10" s="99" t="s">
        <v>681</v>
      </c>
      <c r="H10" s="117">
        <v>32454</v>
      </c>
      <c r="I10" s="112">
        <v>1817.43</v>
      </c>
      <c r="J10" s="113">
        <v>1.08</v>
      </c>
      <c r="K10" s="114">
        <f t="shared" si="4"/>
        <v>35050.32</v>
      </c>
      <c r="L10" s="115">
        <f t="shared" si="0"/>
        <v>3.8475153515268173E-2</v>
      </c>
      <c r="M10" s="87">
        <f t="shared" si="5"/>
        <v>33801.647367815494</v>
      </c>
      <c r="N10" s="84">
        <v>30</v>
      </c>
      <c r="O10" s="88">
        <f t="shared" si="1"/>
        <v>27748.280715211404</v>
      </c>
      <c r="P10" s="87">
        <f t="shared" si="2"/>
        <v>6273.973358540482</v>
      </c>
      <c r="Q10" s="87">
        <v>1.25</v>
      </c>
      <c r="R10" s="87">
        <f t="shared" si="6"/>
        <v>40567.5</v>
      </c>
      <c r="S10" s="87"/>
      <c r="T10" s="87">
        <f t="shared" si="7"/>
        <v>1.4619824707828184</v>
      </c>
      <c r="U10" s="87">
        <f t="shared" si="8"/>
        <v>1.6880856093135288</v>
      </c>
      <c r="V10" s="84">
        <f>IF(OR($R10=0,ISERROR(R10/I10)),"-",(VLOOKUP($N10,'[1]APP 2885'!B10:G59,6)*$I10)/($R10+$P10))</f>
        <v>2.2014073043285034</v>
      </c>
      <c r="W10" s="84"/>
      <c r="X10" s="87">
        <f t="shared" si="9"/>
        <v>1.2181528547563554</v>
      </c>
      <c r="Y10" s="87">
        <f t="shared" si="10"/>
        <v>1.4442559932870658</v>
      </c>
      <c r="Z10" s="84">
        <f>IF($M10=0,"-",(VLOOKUP($N10,'[1]APP 2885'!B10:G59,4)*$I10)/(M10+P10))</f>
        <v>2.3391537723169766</v>
      </c>
      <c r="AA10" s="6"/>
    </row>
    <row r="11" spans="1:27" s="74" customFormat="1" ht="15.75" thickBot="1" x14ac:dyDescent="0.3">
      <c r="A11" s="76"/>
      <c r="B11" t="s">
        <v>53</v>
      </c>
      <c r="C11" s="77" t="s">
        <v>54</v>
      </c>
      <c r="D11" s="73" t="s">
        <v>55</v>
      </c>
      <c r="E11" s="110">
        <v>1</v>
      </c>
      <c r="F11" s="84">
        <f t="shared" si="11"/>
        <v>0.75726250000000006</v>
      </c>
      <c r="G11" s="99" t="s">
        <v>680</v>
      </c>
      <c r="H11" s="101">
        <v>2400</v>
      </c>
      <c r="I11" s="112">
        <v>1817.43</v>
      </c>
      <c r="J11" s="113">
        <v>2.15</v>
      </c>
      <c r="K11" s="114">
        <f t="shared" si="4"/>
        <v>5160</v>
      </c>
      <c r="L11" s="115">
        <f t="shared" si="0"/>
        <v>0.52028026341021383</v>
      </c>
      <c r="M11" s="87">
        <f t="shared" si="5"/>
        <v>3911.3273678154869</v>
      </c>
      <c r="N11" s="84">
        <v>30</v>
      </c>
      <c r="O11" s="88">
        <f t="shared" si="1"/>
        <v>27748.280715211404</v>
      </c>
      <c r="P11" s="87">
        <f t="shared" si="2"/>
        <v>6273.973358540482</v>
      </c>
      <c r="Q11" s="87">
        <v>2</v>
      </c>
      <c r="R11" s="87">
        <f t="shared" si="6"/>
        <v>4800</v>
      </c>
      <c r="S11" s="87"/>
      <c r="T11" s="87">
        <f t="shared" si="7"/>
        <v>0.17298369038657863</v>
      </c>
      <c r="U11" s="87">
        <f t="shared" si="8"/>
        <v>0.39908682891728897</v>
      </c>
      <c r="V11" s="84">
        <f>IF(OR($R11=0,ISERROR(R11/I11)),"-",(VLOOKUP($N11,'[1]APP 2885'!B10:G59,6)*$I11)/($R11+$P11))</f>
        <v>9.3116678411975649</v>
      </c>
      <c r="W11" s="84"/>
      <c r="X11" s="87">
        <f t="shared" si="9"/>
        <v>0.14095746716557203</v>
      </c>
      <c r="Y11" s="87">
        <f t="shared" si="10"/>
        <v>0.36706060569628235</v>
      </c>
      <c r="Z11" s="84">
        <f>IF($M11=0,"-",(VLOOKUP($N11,'[1]APP 2885'!B10:G59,4)*$I11)/(M11+P11))</f>
        <v>9.2037576423665186</v>
      </c>
      <c r="AA11" s="6"/>
    </row>
    <row r="12" spans="1:27" s="74" customFormat="1" ht="15.75" thickBot="1" x14ac:dyDescent="0.3">
      <c r="A12" s="76"/>
      <c r="B12" t="s">
        <v>56</v>
      </c>
      <c r="C12" s="77" t="s">
        <v>57</v>
      </c>
      <c r="D12" s="73" t="s">
        <v>58</v>
      </c>
      <c r="E12" s="110">
        <v>9</v>
      </c>
      <c r="F12" s="84">
        <f t="shared" si="11"/>
        <v>0.19</v>
      </c>
      <c r="G12" s="99" t="s">
        <v>681</v>
      </c>
      <c r="H12" s="117">
        <v>16834</v>
      </c>
      <c r="I12" s="112">
        <v>3198.46</v>
      </c>
      <c r="J12" s="113">
        <v>1.74</v>
      </c>
      <c r="K12" s="114">
        <f t="shared" si="4"/>
        <v>29291.16</v>
      </c>
      <c r="L12" s="115">
        <f t="shared" si="0"/>
        <v>0.13054026846429162</v>
      </c>
      <c r="M12" s="87">
        <f t="shared" si="5"/>
        <v>27093.645120672114</v>
      </c>
      <c r="N12" s="84">
        <v>30</v>
      </c>
      <c r="O12" s="88">
        <f t="shared" si="1"/>
        <v>48833.663985064108</v>
      </c>
      <c r="P12" s="87">
        <f t="shared" si="2"/>
        <v>11041.444692977109</v>
      </c>
      <c r="Q12" s="87">
        <v>2</v>
      </c>
      <c r="R12" s="87">
        <f t="shared" si="6"/>
        <v>33668</v>
      </c>
      <c r="S12" s="87"/>
      <c r="T12" s="87">
        <f t="shared" si="7"/>
        <v>0.68944243074403422</v>
      </c>
      <c r="U12" s="87">
        <f t="shared" si="8"/>
        <v>0.91554556927474451</v>
      </c>
      <c r="V12" s="84">
        <f>IF(OR($R12=0,ISERROR(R12/I12)),"-",(VLOOKUP($N12,'[1]APP 2885'!B10:G59,6)*$I12)/($R12+$P12))</f>
        <v>4.0589612525987304</v>
      </c>
      <c r="W12" s="84"/>
      <c r="X12" s="87">
        <f t="shared" si="9"/>
        <v>0.55481491474730971</v>
      </c>
      <c r="Y12" s="87">
        <f t="shared" si="10"/>
        <v>0.78091805327802011</v>
      </c>
      <c r="Z12" s="84">
        <f>IF($M12=0,"-",(VLOOKUP($N12,'[1]APP 2885'!B10:G59,4)*$I12)/(M12+P12))</f>
        <v>4.3261093026442001</v>
      </c>
      <c r="AA12" s="6"/>
    </row>
    <row r="13" spans="1:27" s="74" customFormat="1" ht="15.75" thickBot="1" x14ac:dyDescent="0.3">
      <c r="A13" s="76"/>
      <c r="B13" t="s">
        <v>59</v>
      </c>
      <c r="C13" s="77" t="s">
        <v>60</v>
      </c>
      <c r="D13" s="73" t="s">
        <v>61</v>
      </c>
      <c r="E13" s="110">
        <v>1</v>
      </c>
      <c r="F13" s="84">
        <f t="shared" si="11"/>
        <v>4.33</v>
      </c>
      <c r="G13" s="99" t="s">
        <v>676</v>
      </c>
      <c r="H13" s="89">
        <v>300</v>
      </c>
      <c r="I13" s="85">
        <v>1299</v>
      </c>
      <c r="J13" s="113">
        <v>21</v>
      </c>
      <c r="K13" s="114">
        <f t="shared" si="4"/>
        <v>6300</v>
      </c>
      <c r="L13" s="115">
        <f t="shared" si="0"/>
        <v>2.2670765102267616</v>
      </c>
      <c r="M13" s="87">
        <f t="shared" si="5"/>
        <v>5619.8770469319716</v>
      </c>
      <c r="N13" s="84">
        <v>18</v>
      </c>
      <c r="O13" s="88">
        <f t="shared" si="1"/>
        <v>15113.843401511745</v>
      </c>
      <c r="P13" s="87">
        <f t="shared" si="2"/>
        <v>4484.2945217940087</v>
      </c>
      <c r="Q13" s="118">
        <v>15</v>
      </c>
      <c r="R13" s="87">
        <f t="shared" si="6"/>
        <v>4500</v>
      </c>
      <c r="S13" s="87"/>
      <c r="T13" s="87">
        <f t="shared" si="7"/>
        <v>0.29774028223356425</v>
      </c>
      <c r="U13" s="87">
        <f t="shared" si="8"/>
        <v>0.59444141924186966</v>
      </c>
      <c r="V13" s="84">
        <f>IF(OR($R13=0,ISERROR(R13/I13)),"-",(VLOOKUP($N13,'[1]APP 2885'!B10:G59,6)*$I13)/($R13+$P13))</f>
        <v>3.5905964816432174</v>
      </c>
      <c r="W13" s="84"/>
      <c r="X13" s="87">
        <f t="shared" si="9"/>
        <v>0.37183639512698996</v>
      </c>
      <c r="Y13" s="87">
        <f t="shared" si="10"/>
        <v>0.66853753213529532</v>
      </c>
      <c r="Z13" s="84">
        <f>IF($M13=0,"-",(VLOOKUP($N13,'[1]APP 2885'!B10:G59,4)*$I13)/(M13+P13))</f>
        <v>2.9029020143309339</v>
      </c>
      <c r="AA13" s="6"/>
    </row>
    <row r="14" spans="1:27" s="74" customFormat="1" ht="15.75" thickBot="1" x14ac:dyDescent="0.3">
      <c r="A14" s="76"/>
      <c r="B14" t="s">
        <v>62</v>
      </c>
      <c r="C14" s="77" t="s">
        <v>35</v>
      </c>
      <c r="D14" s="73" t="s">
        <v>63</v>
      </c>
      <c r="E14" s="110">
        <v>4</v>
      </c>
      <c r="F14" s="84">
        <f t="shared" si="11"/>
        <v>38</v>
      </c>
      <c r="G14" s="99" t="s">
        <v>682</v>
      </c>
      <c r="H14" s="117">
        <v>48</v>
      </c>
      <c r="I14" s="119">
        <v>1824</v>
      </c>
      <c r="J14" s="113">
        <v>52.8</v>
      </c>
      <c r="K14" s="114">
        <f t="shared" si="4"/>
        <v>2534.3999999999996</v>
      </c>
      <c r="L14" s="115">
        <f t="shared" si="0"/>
        <v>21.20238089344857</v>
      </c>
      <c r="M14" s="87">
        <f t="shared" si="5"/>
        <v>1516.6857171144684</v>
      </c>
      <c r="N14" s="84">
        <v>20</v>
      </c>
      <c r="O14" s="88">
        <f t="shared" si="1"/>
        <v>22615.872953011811</v>
      </c>
      <c r="P14" s="87">
        <f t="shared" si="2"/>
        <v>6296.653739609138</v>
      </c>
      <c r="Q14" s="87">
        <v>150</v>
      </c>
      <c r="R14" s="87">
        <f t="shared" si="6"/>
        <v>7200</v>
      </c>
      <c r="S14" s="87"/>
      <c r="T14" s="87">
        <f t="shared" si="7"/>
        <v>0.31836047253003152</v>
      </c>
      <c r="U14" s="87">
        <f t="shared" si="8"/>
        <v>0.59677792529391416</v>
      </c>
      <c r="V14" s="84">
        <f>IF(OR($R14=0,ISERROR(R14/I14)),"-",(VLOOKUP($N14,'[1]APP 2885'!B10:G59,6)*$I14)/($R14+$P14))</f>
        <v>5.3098317095949596</v>
      </c>
      <c r="W14" s="84"/>
      <c r="X14" s="87">
        <f t="shared" si="9"/>
        <v>6.70628863305711E-2</v>
      </c>
      <c r="Y14" s="87">
        <f t="shared" si="10"/>
        <v>0.3454803390944538</v>
      </c>
      <c r="Z14" s="84">
        <f>IF($M14=0,"-",(VLOOKUP($N14,'[1]APP 2885'!B10:G59,4)*$I14)/(M14+P14))</f>
        <v>8.3387238402823645</v>
      </c>
      <c r="AA14" s="6"/>
    </row>
    <row r="15" spans="1:27" s="74" customFormat="1" ht="15.75" thickBot="1" x14ac:dyDescent="0.3">
      <c r="A15" s="76"/>
      <c r="B15" t="s">
        <v>64</v>
      </c>
      <c r="C15" s="77" t="s">
        <v>65</v>
      </c>
      <c r="D15" s="73" t="s">
        <v>66</v>
      </c>
      <c r="E15" s="110">
        <v>12</v>
      </c>
      <c r="F15" s="84">
        <f t="shared" si="11"/>
        <v>1.0999999999999999</v>
      </c>
      <c r="G15" s="99" t="s">
        <v>676</v>
      </c>
      <c r="H15" s="117">
        <v>1038</v>
      </c>
      <c r="I15" s="119">
        <v>1141.8</v>
      </c>
      <c r="J15" s="113">
        <v>0.51</v>
      </c>
      <c r="K15" s="114">
        <f t="shared" si="4"/>
        <v>529.38</v>
      </c>
      <c r="L15" s="115">
        <f t="shared" si="0"/>
        <v>0.57593167696291869</v>
      </c>
      <c r="M15" s="87">
        <f t="shared" si="5"/>
        <v>0</v>
      </c>
      <c r="N15" s="84">
        <v>18</v>
      </c>
      <c r="O15" s="88">
        <f t="shared" si="1"/>
        <v>13284.824015277991</v>
      </c>
      <c r="P15" s="87">
        <f t="shared" si="2"/>
        <v>3941.6223902882202</v>
      </c>
      <c r="Q15" s="87">
        <v>6</v>
      </c>
      <c r="R15" s="87">
        <f t="shared" si="6"/>
        <v>6228</v>
      </c>
      <c r="S15" s="87"/>
      <c r="T15" s="87">
        <f t="shared" si="7"/>
        <v>0.4688056080259394</v>
      </c>
      <c r="U15" s="87">
        <f t="shared" si="8"/>
        <v>0.76550674503424465</v>
      </c>
      <c r="V15" s="84">
        <f>IF(OR($R15=0,ISERROR(R15/I15)),"-",(VLOOKUP($N15,'[1]APP 2885'!B10:G59,6)*$I15)/($R15+$P15))</f>
        <v>2.7882174550628895</v>
      </c>
      <c r="W15" s="84"/>
      <c r="X15" s="87">
        <f t="shared" si="9"/>
        <v>0</v>
      </c>
      <c r="Y15" s="87">
        <f t="shared" si="10"/>
        <v>0.29670113700830536</v>
      </c>
      <c r="Z15" s="84" t="str">
        <f>IF($M15=0,"-",(VLOOKUP($N15,'[1]APP 2885'!B10:G59,4)*$I15)/(M15+P15))</f>
        <v>-</v>
      </c>
      <c r="AA15" s="6"/>
    </row>
    <row r="16" spans="1:27" s="74" customFormat="1" ht="15.75" thickBot="1" x14ac:dyDescent="0.3">
      <c r="A16" s="76"/>
      <c r="B16" t="s">
        <v>67</v>
      </c>
      <c r="C16" s="77" t="s">
        <v>68</v>
      </c>
      <c r="D16" s="73" t="s">
        <v>68</v>
      </c>
      <c r="E16" s="110">
        <v>4</v>
      </c>
      <c r="F16" s="84">
        <f t="shared" si="11"/>
        <v>0.48770016100245872</v>
      </c>
      <c r="G16" s="99" t="s">
        <v>681</v>
      </c>
      <c r="H16" s="111">
        <v>1602.46</v>
      </c>
      <c r="I16" s="112">
        <v>781.52</v>
      </c>
      <c r="J16" s="113">
        <v>24.15</v>
      </c>
      <c r="K16" s="114">
        <f t="shared" si="4"/>
        <v>38699.409</v>
      </c>
      <c r="L16" s="115">
        <f t="shared" si="0"/>
        <v>0.38667842668508928</v>
      </c>
      <c r="M16" s="87">
        <f t="shared" si="5"/>
        <v>38079.77228837421</v>
      </c>
      <c r="N16" s="84">
        <v>45</v>
      </c>
      <c r="O16" s="88">
        <f t="shared" si="1"/>
        <v>13769.704702795292</v>
      </c>
      <c r="P16" s="87">
        <f t="shared" si="2"/>
        <v>2697.8951922035826</v>
      </c>
      <c r="Q16" s="87">
        <v>7.5</v>
      </c>
      <c r="R16" s="87">
        <f t="shared" si="6"/>
        <v>12018.45</v>
      </c>
      <c r="S16" s="87"/>
      <c r="T16" s="87">
        <f t="shared" si="7"/>
        <v>0.87281828182998134</v>
      </c>
      <c r="U16" s="87">
        <f t="shared" si="8"/>
        <v>1.0687480603136044</v>
      </c>
      <c r="V16" s="84">
        <f>IF(OR($R16=0,ISERROR(R16/I16)),"-",(VLOOKUP($N16,'[1]APP 2885'!B10:G59,6)*$I16)/($R16+$P16))</f>
        <v>5.1165045929943531</v>
      </c>
      <c r="W16" s="84"/>
      <c r="X16" s="87">
        <f t="shared" si="9"/>
        <v>2.7654748674925398</v>
      </c>
      <c r="Y16" s="87">
        <f t="shared" si="10"/>
        <v>2.9614046459761627</v>
      </c>
      <c r="Z16" s="84">
        <f>IF($M16=0,"-",(VLOOKUP($N16,'[1]APP 2885'!B10:G59,4)*$I16)/(M16+P16))</f>
        <v>1.678696723705543</v>
      </c>
      <c r="AA16" s="6"/>
    </row>
    <row r="17" spans="1:27" s="74" customFormat="1" ht="15.75" thickBot="1" x14ac:dyDescent="0.3">
      <c r="A17" s="76"/>
      <c r="B17" t="s">
        <v>683</v>
      </c>
      <c r="C17" s="77" t="s">
        <v>700</v>
      </c>
      <c r="D17" s="73" t="s">
        <v>701</v>
      </c>
      <c r="E17" s="110">
        <v>1</v>
      </c>
      <c r="F17" s="84">
        <f t="shared" si="11"/>
        <v>0.54</v>
      </c>
      <c r="G17" s="99" t="s">
        <v>681</v>
      </c>
      <c r="H17" s="101">
        <v>115</v>
      </c>
      <c r="I17" s="120">
        <v>62.1</v>
      </c>
      <c r="J17" s="113">
        <v>24.15</v>
      </c>
      <c r="K17" s="114">
        <f t="shared" si="4"/>
        <v>2777.25</v>
      </c>
      <c r="L17" s="115">
        <f t="shared" si="0"/>
        <v>0.42814492818856287</v>
      </c>
      <c r="M17" s="87">
        <f t="shared" si="5"/>
        <v>2728.013333258315</v>
      </c>
      <c r="N17" s="84">
        <v>45</v>
      </c>
      <c r="O17" s="88">
        <f t="shared" si="1"/>
        <v>1094.1481498152161</v>
      </c>
      <c r="P17" s="87">
        <f t="shared" si="2"/>
        <v>214.37620462156116</v>
      </c>
      <c r="Q17" s="87">
        <v>9</v>
      </c>
      <c r="R17" s="87">
        <f t="shared" si="6"/>
        <v>1035</v>
      </c>
      <c r="S17" s="87"/>
      <c r="T17" s="87">
        <f t="shared" si="7"/>
        <v>0.94594137016526936</v>
      </c>
      <c r="U17" s="87">
        <f t="shared" si="8"/>
        <v>1.1418711486488922</v>
      </c>
      <c r="V17" s="84">
        <f>IF(OR($R17=0,ISERROR(R17/I17)),"-",(VLOOKUP($N17,'[1]APP 2885'!B10:G59,6)*$I17)/($R17+$P17))</f>
        <v>4.7888541240564839</v>
      </c>
      <c r="W17" s="84"/>
      <c r="X17" s="87">
        <f t="shared" si="9"/>
        <v>2.4932760099434725</v>
      </c>
      <c r="Y17" s="87">
        <f t="shared" si="10"/>
        <v>2.6892057884270955</v>
      </c>
      <c r="Z17" s="84">
        <f>IF($M17=0,"-",(VLOOKUP($N17,'[1]APP 2885'!B10:G59,4)*$I17)/(M17+P17))</f>
        <v>1.8486128128090369</v>
      </c>
      <c r="AA17" s="6"/>
    </row>
    <row r="18" spans="1:27" s="74" customFormat="1" ht="15.75" thickBot="1" x14ac:dyDescent="0.3">
      <c r="A18" s="76"/>
      <c r="B18" s="99" t="s">
        <v>69</v>
      </c>
      <c r="C18" s="77" t="s">
        <v>70</v>
      </c>
      <c r="D18" s="73"/>
      <c r="E18" s="110">
        <v>26</v>
      </c>
      <c r="F18" s="84">
        <f t="shared" si="11"/>
        <v>0</v>
      </c>
      <c r="G18" s="85" t="s">
        <v>684</v>
      </c>
      <c r="H18" s="111">
        <v>43</v>
      </c>
      <c r="I18" s="112">
        <v>0</v>
      </c>
      <c r="J18" s="114">
        <v>0</v>
      </c>
      <c r="K18" s="114">
        <f t="shared" si="4"/>
        <v>0</v>
      </c>
      <c r="L18" s="115">
        <f t="shared" si="0"/>
        <v>0</v>
      </c>
      <c r="M18" s="87">
        <f t="shared" si="5"/>
        <v>0</v>
      </c>
      <c r="N18" s="84"/>
      <c r="O18" s="88">
        <f t="shared" si="1"/>
        <v>0</v>
      </c>
      <c r="P18" s="87">
        <f t="shared" si="2"/>
        <v>0</v>
      </c>
      <c r="Q18" s="87">
        <v>100</v>
      </c>
      <c r="R18" s="87">
        <f t="shared" si="6"/>
        <v>4300</v>
      </c>
      <c r="S18" s="87"/>
      <c r="T18" s="87">
        <f t="shared" si="7"/>
        <v>0</v>
      </c>
      <c r="U18" s="87">
        <f t="shared" si="8"/>
        <v>0</v>
      </c>
      <c r="V18" s="84" t="str">
        <f>IF(OR($R18=0,ISERROR(R18/I18)),"-",(VLOOKUP($N18,'[1]APP 2885'!B10:G59,6)*$I18)/($R18+$P18))</f>
        <v>-</v>
      </c>
      <c r="W18" s="84"/>
      <c r="X18" s="87">
        <f t="shared" si="9"/>
        <v>0</v>
      </c>
      <c r="Y18" s="87">
        <f t="shared" si="10"/>
        <v>0</v>
      </c>
      <c r="Z18" s="84" t="str">
        <f>IF($M18=0,"-",(VLOOKUP($N18,'[1]APP 2885'!B10:G59,4)*$I18)/(M18+P18))</f>
        <v>-</v>
      </c>
      <c r="AA18" s="6"/>
    </row>
    <row r="19" spans="1:27" s="74" customFormat="1" ht="15.75" thickBot="1" x14ac:dyDescent="0.3">
      <c r="A19" s="76"/>
      <c r="B19" s="99" t="s">
        <v>73</v>
      </c>
      <c r="C19" s="77" t="s">
        <v>74</v>
      </c>
      <c r="D19" s="73" t="s">
        <v>702</v>
      </c>
      <c r="E19" s="110">
        <v>6</v>
      </c>
      <c r="F19" s="84">
        <f t="shared" si="11"/>
        <v>0</v>
      </c>
      <c r="G19" s="85" t="s">
        <v>684</v>
      </c>
      <c r="H19" s="111">
        <v>6</v>
      </c>
      <c r="I19" s="112">
        <v>0</v>
      </c>
      <c r="J19" s="114">
        <v>0</v>
      </c>
      <c r="K19" s="114">
        <f t="shared" si="4"/>
        <v>0</v>
      </c>
      <c r="L19" s="115">
        <f t="shared" si="0"/>
        <v>0</v>
      </c>
      <c r="M19" s="87">
        <f t="shared" si="5"/>
        <v>0</v>
      </c>
      <c r="N19" s="84"/>
      <c r="O19" s="88">
        <f t="shared" si="1"/>
        <v>0</v>
      </c>
      <c r="P19" s="87">
        <f t="shared" si="2"/>
        <v>0</v>
      </c>
      <c r="Q19" s="87">
        <v>500</v>
      </c>
      <c r="R19" s="87">
        <f t="shared" si="6"/>
        <v>3000</v>
      </c>
      <c r="S19" s="87"/>
      <c r="T19" s="87">
        <f t="shared" si="7"/>
        <v>0</v>
      </c>
      <c r="U19" s="87">
        <f t="shared" si="8"/>
        <v>0</v>
      </c>
      <c r="V19" s="84" t="str">
        <f>IF(OR($R19=0,ISERROR(R19/I19)),"-",(VLOOKUP($N19,'[1]APP 2885'!B10:G59,6)*$I19)/($R19+$P19))</f>
        <v>-</v>
      </c>
      <c r="W19" s="84"/>
      <c r="X19" s="87">
        <f t="shared" si="9"/>
        <v>0</v>
      </c>
      <c r="Y19" s="87">
        <f t="shared" si="10"/>
        <v>0</v>
      </c>
      <c r="Z19" s="84" t="str">
        <f>IF($M19=0,"-",(VLOOKUP($N19,'[1]APP 2885'!B10:G59,4)*$I19)/(M19+P19))</f>
        <v>-</v>
      </c>
      <c r="AA19" s="6"/>
    </row>
    <row r="20" spans="1:27" ht="15.75" thickBot="1" x14ac:dyDescent="0.3">
      <c r="A20" s="22"/>
      <c r="B20" s="72" t="s">
        <v>77</v>
      </c>
      <c r="C20" s="54"/>
      <c r="D20" s="23"/>
      <c r="E20" s="24"/>
      <c r="F20" s="24"/>
      <c r="G20" s="24"/>
      <c r="H20" s="24"/>
      <c r="I20" s="55"/>
      <c r="J20" s="121"/>
      <c r="K20" s="122"/>
      <c r="L20" s="107"/>
      <c r="M20" s="25"/>
      <c r="N20" s="24"/>
      <c r="O20" s="106"/>
      <c r="P20" s="25"/>
      <c r="Q20" s="25"/>
      <c r="R20" s="25"/>
      <c r="S20" s="25"/>
      <c r="T20" s="25"/>
      <c r="U20" s="25"/>
      <c r="V20" s="24"/>
      <c r="W20" s="24"/>
      <c r="X20" s="25"/>
      <c r="Y20" s="25"/>
      <c r="Z20" s="24"/>
      <c r="AA20" s="1"/>
    </row>
    <row r="21" spans="1:27" s="82" customFormat="1" ht="15.75" thickBot="1" x14ac:dyDescent="0.3">
      <c r="A21" s="99" t="s">
        <v>685</v>
      </c>
      <c r="B21" s="99" t="s">
        <v>79</v>
      </c>
      <c r="C21" s="79"/>
      <c r="D21" s="75"/>
      <c r="E21" s="52"/>
      <c r="F21" s="101">
        <v>14435</v>
      </c>
      <c r="G21" s="99" t="s">
        <v>684</v>
      </c>
      <c r="H21" s="101">
        <v>1</v>
      </c>
      <c r="I21" s="101">
        <v>14435</v>
      </c>
      <c r="J21" s="123">
        <v>74950</v>
      </c>
      <c r="K21" s="53">
        <f t="shared" si="4"/>
        <v>74950</v>
      </c>
      <c r="L21" s="107">
        <f t="shared" ref="L21:L29" si="12">PV($C$34,$N21,(-0.05*0.9*$F21))</f>
        <v>6715.1050390707896</v>
      </c>
      <c r="M21" s="53">
        <f t="shared" si="5"/>
        <v>68234.894960929203</v>
      </c>
      <c r="N21" s="124">
        <v>15</v>
      </c>
      <c r="O21" s="106">
        <f t="shared" ref="O21:O29" si="13">PV($C$34,N21,-I21)</f>
        <v>149224.55642379532</v>
      </c>
      <c r="P21" s="53">
        <f t="shared" ref="P21:P29" si="14">$C$36*I21/SUM($I$21:$I$29)</f>
        <v>37427.836587120459</v>
      </c>
      <c r="Q21" s="53"/>
      <c r="R21" s="94">
        <v>34644</v>
      </c>
      <c r="S21" s="53"/>
      <c r="T21" s="53">
        <f t="shared" si="7"/>
        <v>0.23216018080570869</v>
      </c>
      <c r="U21" s="53">
        <f t="shared" si="8"/>
        <v>0.48297571334330264</v>
      </c>
      <c r="V21" s="52">
        <f>IF($R21=0,"-",(VLOOKUP($N21,'[1]APP 2885'!$B$10:$G$59,6)*$I21)/($R21+$P21))</f>
        <v>4.1427214032361208</v>
      </c>
      <c r="W21" s="52"/>
      <c r="X21" s="53">
        <f t="shared" si="9"/>
        <v>0.45726317836819835</v>
      </c>
      <c r="Y21" s="53">
        <f t="shared" si="10"/>
        <v>0.70807871090579233</v>
      </c>
      <c r="Z21" s="52">
        <f>IF($M21=0,"-",(VLOOKUP($N21,'[1]APP 2885'!$B$10:$G$59,4)*$I21)/(M21+P21))</f>
        <v>2.5683417040623451</v>
      </c>
      <c r="AA21" s="81"/>
    </row>
    <row r="22" spans="1:27" s="82" customFormat="1" ht="15.75" thickBot="1" x14ac:dyDescent="0.3">
      <c r="A22" s="99" t="s">
        <v>686</v>
      </c>
      <c r="B22" s="99" t="s">
        <v>577</v>
      </c>
      <c r="C22" s="79"/>
      <c r="D22" s="75"/>
      <c r="E22" s="52"/>
      <c r="F22" s="101">
        <v>28207</v>
      </c>
      <c r="G22" s="99" t="s">
        <v>684</v>
      </c>
      <c r="H22" s="101">
        <v>1</v>
      </c>
      <c r="I22" s="101">
        <v>28207</v>
      </c>
      <c r="J22" s="123">
        <v>99950</v>
      </c>
      <c r="K22" s="53">
        <f t="shared" si="4"/>
        <v>99950</v>
      </c>
      <c r="L22" s="107">
        <f t="shared" si="12"/>
        <v>13121.785094358833</v>
      </c>
      <c r="M22" s="53">
        <f t="shared" si="5"/>
        <v>86828.214905641173</v>
      </c>
      <c r="N22" s="124">
        <v>15</v>
      </c>
      <c r="O22" s="106">
        <f t="shared" si="13"/>
        <v>291595.22431908513</v>
      </c>
      <c r="P22" s="53">
        <f t="shared" si="14"/>
        <v>73136.611473010518</v>
      </c>
      <c r="Q22" s="53"/>
      <c r="R22" s="94">
        <v>90940</v>
      </c>
      <c r="S22" s="53"/>
      <c r="T22" s="53">
        <f t="shared" si="7"/>
        <v>0.31187067693703618</v>
      </c>
      <c r="U22" s="53">
        <f>IF(O22=0,0,(R22+P22)/O22)</f>
        <v>0.56268620947463011</v>
      </c>
      <c r="V22" s="52">
        <f>IF($R22=0,"-",(VLOOKUP($N22,'[1]APP 2885'!$B$10:$G$59,6)*$I22)/($R22+$P22))</f>
        <v>3.5558607821198871</v>
      </c>
      <c r="W22" s="52"/>
      <c r="X22" s="53">
        <f t="shared" si="9"/>
        <v>0.29776967406924093</v>
      </c>
      <c r="Y22" s="53">
        <f t="shared" si="10"/>
        <v>0.54858520660683496</v>
      </c>
      <c r="Z22" s="52">
        <f>IF($M22=0,"-",(VLOOKUP($N22,'[1]APP 2885'!$B$10:$G$59,4)*$I22)/(M22+P22))</f>
        <v>3.3150512647371007</v>
      </c>
      <c r="AA22" s="81"/>
    </row>
    <row r="23" spans="1:27" s="82" customFormat="1" ht="15.75" thickBot="1" x14ac:dyDescent="0.3">
      <c r="A23" s="99" t="s">
        <v>687</v>
      </c>
      <c r="B23" s="99" t="s">
        <v>577</v>
      </c>
      <c r="C23" s="79"/>
      <c r="D23" s="75"/>
      <c r="E23" s="52"/>
      <c r="F23" s="101">
        <v>22848</v>
      </c>
      <c r="G23" s="99" t="s">
        <v>684</v>
      </c>
      <c r="H23" s="101">
        <v>1</v>
      </c>
      <c r="I23" s="101">
        <v>22848</v>
      </c>
      <c r="J23" s="123">
        <v>24375</v>
      </c>
      <c r="K23" s="53">
        <f t="shared" si="4"/>
        <v>24375</v>
      </c>
      <c r="L23" s="107">
        <f t="shared" si="12"/>
        <v>12748.21049088192</v>
      </c>
      <c r="M23" s="53">
        <f t="shared" si="5"/>
        <v>11626.78950911808</v>
      </c>
      <c r="N23" s="124">
        <v>20</v>
      </c>
      <c r="O23" s="106">
        <f t="shared" si="13"/>
        <v>283293.5664640427</v>
      </c>
      <c r="P23" s="53">
        <f t="shared" si="14"/>
        <v>59241.510934709273</v>
      </c>
      <c r="Q23" s="53"/>
      <c r="R23" s="94">
        <v>24375</v>
      </c>
      <c r="S23" s="53"/>
      <c r="T23" s="53">
        <f t="shared" si="7"/>
        <v>8.6041488002142189E-2</v>
      </c>
      <c r="U23" s="53">
        <f t="shared" ref="U23:U29" si="15">IF(O23=0,0,(R23+P23)/O23)</f>
        <v>0.29515852399465764</v>
      </c>
      <c r="V23" s="52">
        <f>IF($R23=0,"-",(VLOOKUP($N23,'[1]APP 2885'!$B$10:$G$59,6)*$I23)/($R23+$P23))</f>
        <v>10.735893066633144</v>
      </c>
      <c r="W23" s="52"/>
      <c r="X23" s="53">
        <f t="shared" si="9"/>
        <v>4.104148800214219E-2</v>
      </c>
      <c r="Y23" s="53">
        <f t="shared" si="10"/>
        <v>0.2501585239946576</v>
      </c>
      <c r="Z23" s="52">
        <f>IF($M23=0,"-",(VLOOKUP($N23,'[1]APP 2885'!$B$10:$G$59,4)*$I23)/(M23+P23))</f>
        <v>11.516158210212662</v>
      </c>
      <c r="AA23" s="81"/>
    </row>
    <row r="24" spans="1:27" s="82" customFormat="1" ht="15.75" thickBot="1" x14ac:dyDescent="0.3">
      <c r="A24" s="99" t="s">
        <v>688</v>
      </c>
      <c r="B24" s="99" t="s">
        <v>689</v>
      </c>
      <c r="C24" s="79"/>
      <c r="D24" s="75"/>
      <c r="E24" s="52"/>
      <c r="F24" s="101">
        <v>625</v>
      </c>
      <c r="G24" s="99" t="s">
        <v>684</v>
      </c>
      <c r="H24" s="101">
        <v>1</v>
      </c>
      <c r="I24" s="101">
        <v>625</v>
      </c>
      <c r="J24" s="123">
        <v>13440</v>
      </c>
      <c r="K24" s="53">
        <f t="shared" si="4"/>
        <v>13440</v>
      </c>
      <c r="L24" s="107">
        <f t="shared" si="12"/>
        <v>290.74753373184922</v>
      </c>
      <c r="M24" s="53">
        <f t="shared" si="5"/>
        <v>13149.25246626815</v>
      </c>
      <c r="N24" s="124">
        <v>15</v>
      </c>
      <c r="O24" s="106">
        <f t="shared" si="13"/>
        <v>6461.056305152204</v>
      </c>
      <c r="P24" s="53">
        <f t="shared" si="14"/>
        <v>1620.5332779321293</v>
      </c>
      <c r="Q24" s="53"/>
      <c r="R24" s="94">
        <v>2125</v>
      </c>
      <c r="S24" s="53"/>
      <c r="T24" s="53">
        <f t="shared" si="7"/>
        <v>0.328893589474754</v>
      </c>
      <c r="U24" s="53">
        <f t="shared" si="15"/>
        <v>0.57970912201234803</v>
      </c>
      <c r="V24" s="52">
        <f>IF($R24=0,"-",(VLOOKUP($N24,'[1]APP 2885'!$B$10:$G$59,6)*$I24)/($R24+$P24))</f>
        <v>3.4514444381434362</v>
      </c>
      <c r="W24" s="52"/>
      <c r="X24" s="53">
        <f t="shared" si="9"/>
        <v>2.0351552200191501</v>
      </c>
      <c r="Y24" s="53">
        <f t="shared" si="10"/>
        <v>2.2859707525567439</v>
      </c>
      <c r="Z24" s="52">
        <f>IF($M24=0,"-",(VLOOKUP($N24,'[1]APP 2885'!$B$10:$G$59,4)*$I24)/(M24+P24))</f>
        <v>0.7955430229997702</v>
      </c>
      <c r="AA24" s="81"/>
    </row>
    <row r="25" spans="1:27" s="82" customFormat="1" ht="15.75" thickBot="1" x14ac:dyDescent="0.3">
      <c r="A25" s="99" t="s">
        <v>690</v>
      </c>
      <c r="B25" s="99" t="s">
        <v>691</v>
      </c>
      <c r="C25" s="79"/>
      <c r="D25" s="75"/>
      <c r="E25" s="52"/>
      <c r="F25" s="101">
        <v>1120</v>
      </c>
      <c r="G25" s="99" t="s">
        <v>684</v>
      </c>
      <c r="H25" s="101">
        <v>1</v>
      </c>
      <c r="I25" s="101">
        <v>1120</v>
      </c>
      <c r="J25" s="123">
        <v>29984</v>
      </c>
      <c r="K25" s="53">
        <f t="shared" si="4"/>
        <v>29984</v>
      </c>
      <c r="L25" s="107">
        <f t="shared" si="12"/>
        <v>769.5005298947716</v>
      </c>
      <c r="M25" s="53">
        <f t="shared" si="5"/>
        <v>29214.499470105227</v>
      </c>
      <c r="N25" s="124">
        <v>30</v>
      </c>
      <c r="O25" s="106">
        <f t="shared" si="13"/>
        <v>17100.011775439365</v>
      </c>
      <c r="P25" s="53">
        <f t="shared" si="14"/>
        <v>2903.9956340543758</v>
      </c>
      <c r="Q25" s="53"/>
      <c r="R25" s="94">
        <v>8333</v>
      </c>
      <c r="S25" s="53"/>
      <c r="T25" s="53">
        <f t="shared" si="7"/>
        <v>0.48730960594826217</v>
      </c>
      <c r="U25" s="53">
        <f t="shared" si="15"/>
        <v>0.65713379508860914</v>
      </c>
      <c r="V25" s="52">
        <f>IF($R25=0,"-",(VLOOKUP($N25,'[1]APP 2885'!$B$10:$G$59,6)*$I25)/($R25+$P25))</f>
        <v>5.6551101441579954</v>
      </c>
      <c r="W25" s="52"/>
      <c r="X25" s="53">
        <f t="shared" si="9"/>
        <v>1.7084490849337204</v>
      </c>
      <c r="Y25" s="53">
        <f t="shared" si="10"/>
        <v>1.8782732740740675</v>
      </c>
      <c r="Z25" s="52">
        <f>IF($M25=0,"-",(VLOOKUP($N25,'[1]APP 2885'!$B$10:$G$59,4)*$I25)/(M25+P25))</f>
        <v>1.7986396875897952</v>
      </c>
      <c r="AA25" s="81"/>
    </row>
    <row r="26" spans="1:27" s="82" customFormat="1" ht="15.75" thickBot="1" x14ac:dyDescent="0.3">
      <c r="A26" s="99" t="s">
        <v>692</v>
      </c>
      <c r="B26" s="99" t="s">
        <v>691</v>
      </c>
      <c r="C26" s="79"/>
      <c r="D26" s="75"/>
      <c r="E26" s="52"/>
      <c r="F26" s="101">
        <v>438</v>
      </c>
      <c r="G26" s="99" t="s">
        <v>684</v>
      </c>
      <c r="H26" s="101">
        <v>1</v>
      </c>
      <c r="I26" s="101">
        <v>438</v>
      </c>
      <c r="J26" s="123">
        <v>13244</v>
      </c>
      <c r="K26" s="53">
        <f t="shared" si="4"/>
        <v>13244</v>
      </c>
      <c r="L26" s="107">
        <f t="shared" si="12"/>
        <v>300.92967151241959</v>
      </c>
      <c r="M26" s="53">
        <f t="shared" si="5"/>
        <v>12943.07032848758</v>
      </c>
      <c r="N26" s="124">
        <v>30</v>
      </c>
      <c r="O26" s="106">
        <f t="shared" si="13"/>
        <v>6687.3260336093244</v>
      </c>
      <c r="P26" s="53">
        <f t="shared" si="14"/>
        <v>1135.6697211748365</v>
      </c>
      <c r="Q26" s="53"/>
      <c r="R26" s="94">
        <v>9005</v>
      </c>
      <c r="S26" s="53"/>
      <c r="T26" s="53">
        <f t="shared" si="7"/>
        <v>1.3465770854811705</v>
      </c>
      <c r="U26" s="53">
        <f t="shared" si="15"/>
        <v>1.5164012746215174</v>
      </c>
      <c r="V26" s="52">
        <f>IF($R26=0,"-",(VLOOKUP($N26,'[1]APP 2885'!$B$10:$G$59,6)*$I26)/($R26+$P26))</f>
        <v>2.4506468392425758</v>
      </c>
      <c r="W26" s="52"/>
      <c r="X26" s="53">
        <f t="shared" si="9"/>
        <v>1.9354627340491528</v>
      </c>
      <c r="Y26" s="53">
        <f t="shared" si="10"/>
        <v>2.1052869231894999</v>
      </c>
      <c r="Z26" s="52">
        <f>IF($M26=0,"-",(VLOOKUP($N26,'[1]APP 2885'!$B$10:$G$59,4)*$I26)/(M26+P26))</f>
        <v>1.6046918914836927</v>
      </c>
      <c r="AA26" s="81"/>
    </row>
    <row r="27" spans="1:27" s="82" customFormat="1" ht="15.75" thickBot="1" x14ac:dyDescent="0.3">
      <c r="A27" s="99" t="s">
        <v>693</v>
      </c>
      <c r="B27" s="99" t="s">
        <v>691</v>
      </c>
      <c r="C27" s="79"/>
      <c r="D27" s="75"/>
      <c r="E27" s="52"/>
      <c r="F27" s="101">
        <v>136</v>
      </c>
      <c r="G27" s="99" t="s">
        <v>684</v>
      </c>
      <c r="H27" s="101">
        <v>1</v>
      </c>
      <c r="I27" s="101">
        <v>136</v>
      </c>
      <c r="J27" s="123">
        <v>3780</v>
      </c>
      <c r="K27" s="53">
        <f t="shared" si="4"/>
        <v>3780</v>
      </c>
      <c r="L27" s="107">
        <f t="shared" si="12"/>
        <v>93.439350058650845</v>
      </c>
      <c r="M27" s="53">
        <f t="shared" si="5"/>
        <v>3686.5606499413493</v>
      </c>
      <c r="N27" s="124">
        <v>30</v>
      </c>
      <c r="O27" s="106">
        <f t="shared" si="13"/>
        <v>2076.4300013033517</v>
      </c>
      <c r="P27" s="53">
        <f t="shared" si="14"/>
        <v>352.62804127803139</v>
      </c>
      <c r="Q27" s="53"/>
      <c r="R27" s="94">
        <v>2660</v>
      </c>
      <c r="S27" s="53"/>
      <c r="T27" s="53">
        <f t="shared" si="7"/>
        <v>1.2810448694780696</v>
      </c>
      <c r="U27" s="53">
        <f t="shared" si="15"/>
        <v>1.4508690586184168</v>
      </c>
      <c r="V27" s="52">
        <f>IF($R27=0,"-",(VLOOKUP($N27,'[1]APP 2885'!$B$10:$G$59,6)*$I27)/($R27+$P27))</f>
        <v>2.5613365786526141</v>
      </c>
      <c r="W27" s="52"/>
      <c r="X27" s="53">
        <f t="shared" si="9"/>
        <v>1.7754321829425199</v>
      </c>
      <c r="Y27" s="53">
        <f t="shared" si="10"/>
        <v>1.9452563720828671</v>
      </c>
      <c r="Z27" s="52">
        <f>IF($M27=0,"-",(VLOOKUP($N27,'[1]APP 2885'!$B$10:$G$59,4)*$I27)/(M27+P27))</f>
        <v>1.7367051990537969</v>
      </c>
      <c r="AA27" s="81"/>
    </row>
    <row r="28" spans="1:27" s="82" customFormat="1" ht="15.75" thickBot="1" x14ac:dyDescent="0.3">
      <c r="A28" s="99" t="s">
        <v>694</v>
      </c>
      <c r="B28" s="99" t="s">
        <v>691</v>
      </c>
      <c r="C28" s="79"/>
      <c r="D28" s="75"/>
      <c r="E28" s="52"/>
      <c r="F28" s="101">
        <v>216</v>
      </c>
      <c r="G28" s="99" t="s">
        <v>684</v>
      </c>
      <c r="H28" s="101">
        <v>1</v>
      </c>
      <c r="I28" s="101">
        <v>216</v>
      </c>
      <c r="J28" s="123">
        <v>7091</v>
      </c>
      <c r="K28" s="53">
        <f t="shared" si="4"/>
        <v>7091</v>
      </c>
      <c r="L28" s="107">
        <f t="shared" si="12"/>
        <v>148.40367362256308</v>
      </c>
      <c r="M28" s="53">
        <f t="shared" si="5"/>
        <v>6942.5963263774365</v>
      </c>
      <c r="N28" s="124">
        <v>30</v>
      </c>
      <c r="O28" s="106">
        <f t="shared" si="13"/>
        <v>3297.8594138347353</v>
      </c>
      <c r="P28" s="53">
        <f t="shared" si="14"/>
        <v>560.05630085334394</v>
      </c>
      <c r="Q28" s="53"/>
      <c r="R28" s="94">
        <v>4225</v>
      </c>
      <c r="S28" s="53"/>
      <c r="T28" s="53">
        <f t="shared" si="7"/>
        <v>1.2811340538883644</v>
      </c>
      <c r="U28" s="53">
        <f t="shared" si="15"/>
        <v>1.4509582430287113</v>
      </c>
      <c r="V28" s="52">
        <f>IF($R28=0,"-",(VLOOKUP($N28,'[1]APP 2885'!$B$10:$G$59,6)*$I28)/($R28+$P28))</f>
        <v>2.5611791438722329</v>
      </c>
      <c r="W28" s="52"/>
      <c r="X28" s="53">
        <f t="shared" si="9"/>
        <v>2.1051826215674301</v>
      </c>
      <c r="Y28" s="53">
        <f t="shared" si="10"/>
        <v>2.2750068107077772</v>
      </c>
      <c r="Z28" s="52">
        <f>IF($M28=0,"-",(VLOOKUP($N28,'[1]APP 2885'!$B$10:$G$59,4)*$I28)/(M28+P28))</f>
        <v>1.4849787873108864</v>
      </c>
      <c r="AA28" s="81"/>
    </row>
    <row r="29" spans="1:27" s="82" customFormat="1" ht="15.75" thickBot="1" x14ac:dyDescent="0.3">
      <c r="A29" s="99" t="s">
        <v>695</v>
      </c>
      <c r="B29" s="99" t="s">
        <v>643</v>
      </c>
      <c r="C29" s="79"/>
      <c r="D29" s="75"/>
      <c r="E29" s="52"/>
      <c r="F29" s="101">
        <v>93223</v>
      </c>
      <c r="G29" s="99" t="s">
        <v>684</v>
      </c>
      <c r="H29" s="101">
        <v>1</v>
      </c>
      <c r="I29" s="101">
        <v>93223</v>
      </c>
      <c r="J29" s="123">
        <v>558200</v>
      </c>
      <c r="K29" s="53">
        <f t="shared" si="4"/>
        <v>558200</v>
      </c>
      <c r="L29" s="107">
        <f t="shared" si="12"/>
        <v>27047.763375408118</v>
      </c>
      <c r="M29" s="53">
        <f t="shared" si="5"/>
        <v>531152.23662459187</v>
      </c>
      <c r="N29" s="124">
        <v>8</v>
      </c>
      <c r="O29" s="106">
        <f t="shared" si="13"/>
        <v>601061.40834240254</v>
      </c>
      <c r="P29" s="53">
        <f t="shared" si="14"/>
        <v>241713.55802986707</v>
      </c>
      <c r="Q29" s="53"/>
      <c r="R29" s="94">
        <v>91359</v>
      </c>
      <c r="S29" s="53"/>
      <c r="T29" s="53">
        <f t="shared" si="7"/>
        <v>0.15199611675610381</v>
      </c>
      <c r="U29" s="53">
        <f t="shared" si="15"/>
        <v>0.55414064753950709</v>
      </c>
      <c r="V29" s="52">
        <f>IF($R29=0,"-",(VLOOKUP($N29,'[1]APP 2885'!$B$10:$G$59,6)*$I29)/($R29+$P29))</f>
        <v>3.206200589495098</v>
      </c>
      <c r="W29" s="52"/>
      <c r="X29" s="53">
        <f t="shared" si="9"/>
        <v>0.88369046698472109</v>
      </c>
      <c r="Y29" s="53">
        <f t="shared" si="10"/>
        <v>1.2858349977681245</v>
      </c>
      <c r="Z29" s="52">
        <f>IF($M29=0,"-",(VLOOKUP($N29,'[1]APP 2885'!$B$10:$G$59,4)*$I29)/(M29+P29))</f>
        <v>1.2556532281699435</v>
      </c>
      <c r="AA29" s="81"/>
    </row>
    <row r="30" spans="1:27" ht="15.75" thickBot="1" x14ac:dyDescent="0.3">
      <c r="A30" s="64" t="s">
        <v>99</v>
      </c>
      <c r="B30" s="65"/>
      <c r="C30" s="65"/>
      <c r="D30" s="65"/>
      <c r="E30" s="66">
        <f>SUM(E4:E29)</f>
        <v>108</v>
      </c>
      <c r="F30" s="65"/>
      <c r="G30" s="65"/>
      <c r="H30" s="64"/>
      <c r="I30" s="67">
        <f>SUM(I4:I29)</f>
        <v>342916.05</v>
      </c>
      <c r="J30" s="65"/>
      <c r="K30" s="68">
        <f>SUM(K4:K29)</f>
        <v>1663923.409</v>
      </c>
      <c r="L30" s="69"/>
      <c r="M30" s="68">
        <f>SUM(M4:M29)</f>
        <v>1488772.5921345423</v>
      </c>
      <c r="N30" s="64">
        <f>SUMPRODUCT(I4:I29,N4:N29)/SUM(I4:I29)</f>
        <v>19.114583000708198</v>
      </c>
      <c r="O30" s="70">
        <f>SUM(O4:O29)</f>
        <v>3893761.1988032288</v>
      </c>
      <c r="P30" s="70">
        <f>SUM(P4:P29)</f>
        <v>1045231</v>
      </c>
      <c r="Q30" s="65"/>
      <c r="R30" s="109">
        <f>SUM(R4:R29)-3237.23</f>
        <v>1275963.595</v>
      </c>
      <c r="S30" s="65"/>
      <c r="T30" s="108">
        <f t="shared" si="7"/>
        <v>0.3276943628161314</v>
      </c>
      <c r="U30" s="68">
        <f>(R30+P30)/O30</f>
        <v>0.59613172880592502</v>
      </c>
      <c r="V30" s="65">
        <f>IF($R30=0,"-",(VLOOKUP($N30,'[1]APP 2885'!$B$10:$G$59,6)*$I30)/($R30+$P30))</f>
        <v>5.5847640043983473</v>
      </c>
      <c r="W30" s="65"/>
      <c r="X30" s="68">
        <f>M30/O30</f>
        <v>0.38234820168019695</v>
      </c>
      <c r="Y30" s="68">
        <f>(M30+P30)/O30</f>
        <v>0.65078556766999063</v>
      </c>
      <c r="Z30" s="65">
        <f>IF($M30=0,"-",(VLOOKUP($N30,'[1]APP 2885'!$B$10:$G$59,4)*$I30)/(M30+P30))</f>
        <v>4.6511475654902004</v>
      </c>
      <c r="AA30" s="1"/>
    </row>
    <row r="31" spans="1:27" ht="15.75" thickBot="1" x14ac:dyDescent="0.3">
      <c r="A31" s="1"/>
      <c r="B31" s="1"/>
      <c r="C31" s="6"/>
      <c r="D31" s="6"/>
      <c r="E31" s="7"/>
      <c r="F31" s="7"/>
      <c r="G31" s="7"/>
      <c r="H31" s="9"/>
      <c r="I31" s="9"/>
      <c r="J31" s="7"/>
      <c r="K31" s="7"/>
      <c r="L31" s="7"/>
      <c r="M31" s="10"/>
      <c r="N31" s="11"/>
      <c r="O31" s="1"/>
      <c r="P31" s="7"/>
      <c r="Q31" s="7"/>
      <c r="R31" s="12"/>
      <c r="S31" s="7"/>
      <c r="T31" s="7"/>
      <c r="U31" s="7"/>
      <c r="V31" s="7"/>
      <c r="W31" s="7"/>
      <c r="X31" s="7"/>
      <c r="Y31" s="7"/>
      <c r="Z31" s="1"/>
      <c r="AA31" s="1"/>
    </row>
    <row r="32" spans="1:27" ht="15.75" thickBot="1" x14ac:dyDescent="0.3">
      <c r="A32" s="1"/>
      <c r="B32" s="13" t="s">
        <v>100</v>
      </c>
      <c r="C32" s="14">
        <v>5.0599999999999999E-2</v>
      </c>
      <c r="D32" s="6"/>
      <c r="E32" s="7"/>
      <c r="F32" s="7"/>
      <c r="G32" s="9"/>
      <c r="H32" s="7"/>
      <c r="I32" s="9"/>
      <c r="J32" s="1" t="s">
        <v>101</v>
      </c>
      <c r="K32" s="15">
        <f>K30-M30</f>
        <v>175150.81686545769</v>
      </c>
      <c r="L32" s="7"/>
      <c r="M32" s="9"/>
      <c r="N32" s="9"/>
      <c r="O32" s="9"/>
      <c r="P32" s="9"/>
      <c r="Q32" s="7"/>
      <c r="R32" s="16">
        <f>1274732</f>
        <v>1274732</v>
      </c>
      <c r="S32" s="9"/>
      <c r="T32" s="9"/>
      <c r="U32" s="8"/>
      <c r="V32" s="9"/>
      <c r="W32" s="7"/>
      <c r="X32" s="7"/>
      <c r="Y32" s="7"/>
      <c r="Z32" s="7"/>
      <c r="AA32" s="1"/>
    </row>
    <row r="33" spans="1:27" ht="15.75" thickBot="1" x14ac:dyDescent="0.3">
      <c r="A33" s="1"/>
      <c r="B33" s="13" t="s">
        <v>102</v>
      </c>
      <c r="C33" s="14">
        <v>0.02</v>
      </c>
      <c r="D33" s="6"/>
      <c r="E33" s="7"/>
      <c r="F33" s="1"/>
      <c r="G33" s="7"/>
      <c r="H33" s="8"/>
      <c r="I33" s="9"/>
      <c r="J33" s="1"/>
      <c r="K33" s="1"/>
      <c r="L33" s="1"/>
      <c r="M33" s="1"/>
      <c r="N33" s="1"/>
      <c r="O33" s="17"/>
      <c r="P33" s="7"/>
      <c r="Q33" s="7"/>
      <c r="R33" s="103">
        <f>R30-R32</f>
        <v>1231.5949999999721</v>
      </c>
      <c r="S33" s="7"/>
      <c r="T33" s="7"/>
      <c r="U33" s="7"/>
      <c r="V33" s="7"/>
      <c r="W33" s="7"/>
      <c r="X33" s="7"/>
      <c r="Y33" s="7"/>
      <c r="Z33" s="1"/>
      <c r="AA33" s="1"/>
    </row>
    <row r="34" spans="1:27" ht="15.75" thickBot="1" x14ac:dyDescent="0.3">
      <c r="A34" s="1"/>
      <c r="B34" s="13" t="s">
        <v>103</v>
      </c>
      <c r="C34" s="14">
        <v>5.0599999999999999E-2</v>
      </c>
      <c r="D34" s="6"/>
      <c r="E34" s="7"/>
      <c r="F34" s="1"/>
      <c r="G34" s="7"/>
      <c r="H34" s="8"/>
      <c r="I34" s="9"/>
      <c r="J34" s="1"/>
      <c r="K34" s="1"/>
      <c r="L34" s="1"/>
      <c r="M34" s="1"/>
      <c r="N34" s="1"/>
      <c r="O34" s="1"/>
      <c r="P34" s="7"/>
      <c r="Q34" s="7"/>
      <c r="R34" s="8"/>
      <c r="S34" s="7"/>
      <c r="T34" s="7"/>
      <c r="U34" s="7"/>
      <c r="V34" s="7"/>
      <c r="W34" s="7"/>
      <c r="X34" s="7"/>
      <c r="Y34" s="7"/>
      <c r="Z34" s="1"/>
      <c r="AA34" s="1"/>
    </row>
    <row r="35" spans="1:27" ht="15.75" thickBot="1" x14ac:dyDescent="0.3">
      <c r="A35" s="1"/>
      <c r="B35" s="13" t="s">
        <v>696</v>
      </c>
      <c r="C35" s="125">
        <v>1045231</v>
      </c>
      <c r="D35" s="6"/>
      <c r="E35" s="7"/>
      <c r="F35" s="7"/>
      <c r="G35" s="7"/>
      <c r="H35" s="9"/>
      <c r="I35" s="9"/>
      <c r="J35" s="1"/>
      <c r="K35" s="1"/>
      <c r="L35" s="1"/>
      <c r="M35" s="1"/>
      <c r="N35" s="1"/>
      <c r="O35" s="1"/>
      <c r="P35" s="7"/>
      <c r="Q35" s="7"/>
      <c r="R35" s="8"/>
      <c r="S35" s="7"/>
      <c r="T35" s="7"/>
      <c r="U35" s="7"/>
      <c r="V35" s="7"/>
      <c r="W35" s="7"/>
      <c r="X35" s="7"/>
      <c r="Y35" s="7"/>
      <c r="Z35" s="1"/>
      <c r="AA35" s="1"/>
    </row>
    <row r="36" spans="1:27" ht="15.75" thickBot="1" x14ac:dyDescent="0.3">
      <c r="A36" s="1"/>
      <c r="B36" s="13" t="s">
        <v>105</v>
      </c>
      <c r="C36" s="105">
        <f>C35*0.4</f>
        <v>418092.4</v>
      </c>
      <c r="D36" s="6"/>
      <c r="E36" s="7"/>
      <c r="F36" s="6"/>
      <c r="G36" s="7"/>
      <c r="H36" s="18"/>
      <c r="I36" s="9"/>
      <c r="J36" s="6"/>
      <c r="K36" s="6"/>
      <c r="L36" s="6"/>
      <c r="M36" s="6"/>
      <c r="N36" s="6"/>
      <c r="O36" s="6"/>
      <c r="P36" s="6"/>
      <c r="Q36" s="6"/>
      <c r="R36" s="18"/>
      <c r="S36" s="7"/>
      <c r="T36" s="6"/>
      <c r="U36" s="6"/>
      <c r="V36" s="6"/>
      <c r="W36" s="6"/>
      <c r="X36" s="6"/>
      <c r="Y36" s="6"/>
      <c r="Z36" s="6"/>
      <c r="AA36" s="1"/>
    </row>
    <row r="37" spans="1:27" ht="15.75" thickBot="1" x14ac:dyDescent="0.3">
      <c r="A37" s="1"/>
      <c r="B37" s="13" t="s">
        <v>106</v>
      </c>
      <c r="C37" s="105">
        <f>C35*0.6</f>
        <v>627138.6</v>
      </c>
      <c r="D37" s="6"/>
      <c r="E37" s="7"/>
      <c r="F37" s="6"/>
      <c r="G37" s="7"/>
      <c r="H37" s="18"/>
      <c r="I37" s="9"/>
      <c r="J37" s="6"/>
      <c r="K37" s="6"/>
      <c r="L37" s="6"/>
      <c r="M37" s="6"/>
      <c r="N37" s="6"/>
      <c r="O37" s="6"/>
      <c r="P37" s="6"/>
      <c r="Q37" s="6"/>
      <c r="R37" s="18"/>
      <c r="S37" s="18"/>
      <c r="T37" s="6"/>
      <c r="U37" s="6"/>
      <c r="V37" s="6"/>
      <c r="W37" s="6"/>
      <c r="X37" s="6"/>
      <c r="Y37" s="6"/>
      <c r="Z37" s="6"/>
      <c r="AA37" s="1"/>
    </row>
    <row r="38" spans="1:27" x14ac:dyDescent="0.25">
      <c r="A38" s="1"/>
      <c r="B38" s="6"/>
      <c r="C38" s="6"/>
      <c r="D38" s="6"/>
      <c r="E38" s="7"/>
      <c r="F38" s="6"/>
      <c r="G38" s="7"/>
      <c r="H38" s="18"/>
      <c r="I38" s="9"/>
      <c r="J38" s="6"/>
      <c r="K38" s="6"/>
      <c r="L38" s="6"/>
      <c r="M38" s="6"/>
      <c r="N38" s="6"/>
      <c r="O38" s="6"/>
      <c r="P38" s="6"/>
      <c r="Q38" s="6"/>
      <c r="R38" s="18"/>
      <c r="S38" s="18"/>
      <c r="T38" s="6"/>
      <c r="U38" s="6"/>
      <c r="V38" s="6"/>
      <c r="W38" s="6"/>
      <c r="X38" s="6"/>
      <c r="Y38" s="6"/>
      <c r="Z38" s="6"/>
      <c r="AA38" s="1"/>
    </row>
    <row r="39" spans="1:27" x14ac:dyDescent="0.25">
      <c r="A39" s="6"/>
      <c r="B39" s="6"/>
      <c r="C39" s="6"/>
      <c r="D39" s="6"/>
      <c r="E39" s="7"/>
      <c r="F39" s="6"/>
      <c r="G39" s="7"/>
      <c r="H39" s="18"/>
      <c r="I39" s="9"/>
      <c r="J39" s="6"/>
      <c r="K39" s="6"/>
      <c r="L39" s="6"/>
      <c r="M39" s="6"/>
      <c r="N39" s="6"/>
      <c r="O39" s="6"/>
      <c r="P39" s="6"/>
      <c r="Q39" s="6"/>
      <c r="R39" s="18"/>
      <c r="S39" s="18"/>
      <c r="T39" s="6"/>
      <c r="U39" s="6"/>
      <c r="V39" s="6"/>
      <c r="W39" s="6"/>
      <c r="X39" s="6"/>
      <c r="Y39" s="6"/>
      <c r="Z39" s="6"/>
      <c r="AA39" s="1"/>
    </row>
    <row r="40" spans="1:27" x14ac:dyDescent="0.25">
      <c r="A40" s="6"/>
      <c r="B40" s="19">
        <v>766935</v>
      </c>
      <c r="C40" s="6"/>
      <c r="D40" s="6"/>
      <c r="E40" s="7"/>
      <c r="F40" s="6"/>
      <c r="G40" s="7"/>
      <c r="H40" s="18"/>
      <c r="I40" s="9"/>
      <c r="J40" s="6"/>
      <c r="K40" s="6"/>
      <c r="L40" s="6"/>
      <c r="M40" s="6"/>
      <c r="N40" s="6"/>
      <c r="O40" s="6"/>
      <c r="P40" s="6"/>
      <c r="Q40" s="6"/>
      <c r="R40" s="18"/>
      <c r="S40" s="18"/>
      <c r="T40" s="6"/>
      <c r="U40" s="6"/>
      <c r="V40" s="6"/>
      <c r="W40" s="6"/>
      <c r="X40" s="6"/>
      <c r="Y40" s="6"/>
      <c r="Z40" s="6"/>
      <c r="AA40" s="1"/>
    </row>
    <row r="41" spans="1:27" x14ac:dyDescent="0.25">
      <c r="A41" s="1"/>
      <c r="B41" s="6"/>
      <c r="C41" s="6"/>
      <c r="D41" s="6"/>
      <c r="E41" s="7"/>
      <c r="F41" s="6"/>
      <c r="G41" s="7"/>
      <c r="H41" s="18"/>
      <c r="I41" s="9"/>
      <c r="J41" s="6"/>
      <c r="K41" s="6"/>
      <c r="L41" s="6"/>
      <c r="M41" s="6"/>
      <c r="N41" s="6"/>
      <c r="O41" s="6"/>
      <c r="P41" s="6"/>
      <c r="Q41" s="6"/>
      <c r="R41" s="18"/>
      <c r="S41" s="18"/>
      <c r="T41" s="6"/>
      <c r="U41" s="6"/>
      <c r="V41" s="6"/>
      <c r="W41" s="6"/>
      <c r="X41" s="6"/>
      <c r="Y41" s="6"/>
      <c r="Z41" s="6"/>
      <c r="AA41" s="1"/>
    </row>
    <row r="42" spans="1:27" x14ac:dyDescent="0.25">
      <c r="A42" s="1"/>
      <c r="B42" s="6"/>
      <c r="C42" s="6"/>
      <c r="D42" s="6"/>
      <c r="E42" s="7"/>
      <c r="F42" s="6"/>
      <c r="G42" s="7"/>
      <c r="H42" s="18"/>
      <c r="I42" s="9"/>
      <c r="J42" s="6"/>
      <c r="K42" s="6"/>
      <c r="L42" s="6"/>
      <c r="M42" s="6"/>
      <c r="N42" s="6"/>
      <c r="O42" s="6"/>
      <c r="P42" s="6"/>
      <c r="Q42" s="6"/>
      <c r="R42" s="18"/>
      <c r="S42" s="18"/>
      <c r="T42" s="6"/>
      <c r="U42" s="6"/>
      <c r="V42" s="6"/>
      <c r="W42" s="6"/>
      <c r="X42" s="6"/>
      <c r="Y42" s="6"/>
      <c r="Z42" s="6"/>
      <c r="AA42" s="1"/>
    </row>
    <row r="43" spans="1:27" x14ac:dyDescent="0.25">
      <c r="A43" s="1"/>
      <c r="B43" s="1"/>
      <c r="C43" s="6"/>
      <c r="D43" s="6"/>
      <c r="E43" s="7"/>
      <c r="F43" s="6"/>
      <c r="G43" s="7"/>
      <c r="H43" s="18"/>
      <c r="I43" s="9"/>
      <c r="J43" s="6"/>
      <c r="K43" s="6"/>
      <c r="L43" s="6"/>
      <c r="M43" s="6"/>
      <c r="N43" s="6"/>
      <c r="O43" s="6"/>
      <c r="P43" s="6"/>
      <c r="Q43" s="6"/>
      <c r="R43" s="18"/>
      <c r="S43" s="18"/>
      <c r="T43" s="6"/>
      <c r="U43" s="6"/>
      <c r="V43" s="6"/>
      <c r="W43" s="6"/>
      <c r="X43" s="6"/>
      <c r="Y43" s="6"/>
      <c r="Z43" s="6"/>
      <c r="AA43" s="1"/>
    </row>
    <row r="44" spans="1:27" x14ac:dyDescent="0.25">
      <c r="A44" s="1"/>
      <c r="B44" s="1"/>
      <c r="C44" s="6"/>
      <c r="D44" s="6"/>
      <c r="E44" s="7"/>
      <c r="F44" s="7"/>
      <c r="G44" s="7"/>
      <c r="H44" s="9"/>
      <c r="I44" s="9"/>
      <c r="J44" s="1"/>
      <c r="K44" s="1"/>
      <c r="L44" s="1"/>
      <c r="M44" s="1"/>
      <c r="N44" s="1"/>
      <c r="O44" s="1"/>
      <c r="P44" s="7"/>
      <c r="Q44" s="7"/>
      <c r="R44" s="8"/>
      <c r="S44" s="8"/>
      <c r="T44" s="7"/>
      <c r="U44" s="7"/>
      <c r="V44" s="7"/>
      <c r="W44" s="7"/>
      <c r="X44" s="7"/>
      <c r="Y44" s="7"/>
      <c r="Z44" s="1"/>
      <c r="AA44" s="1"/>
    </row>
    <row r="45" spans="1:27" x14ac:dyDescent="0.25">
      <c r="A45" s="1"/>
      <c r="B45" s="1"/>
      <c r="C45" s="6"/>
      <c r="D45" s="6"/>
      <c r="E45" s="7"/>
      <c r="F45" s="7"/>
      <c r="G45" s="7"/>
      <c r="H45" s="9"/>
      <c r="I45" s="9"/>
      <c r="J45" s="1"/>
      <c r="K45" s="1"/>
      <c r="L45" s="1"/>
      <c r="M45" s="1"/>
      <c r="N45" s="1"/>
      <c r="O45" s="1"/>
      <c r="P45" s="7"/>
      <c r="Q45" s="7"/>
      <c r="R45" s="8"/>
      <c r="S45" s="8"/>
      <c r="T45" s="7"/>
      <c r="U45" s="7"/>
      <c r="V45" s="7"/>
      <c r="W45" s="7"/>
      <c r="X45" s="7"/>
      <c r="Y45" s="7"/>
      <c r="Z45" s="1"/>
      <c r="AA45" s="1"/>
    </row>
    <row r="46" spans="1:27" x14ac:dyDescent="0.25">
      <c r="A46" s="1"/>
      <c r="B46" s="1"/>
      <c r="C46" s="6"/>
      <c r="D46" s="6"/>
      <c r="E46" s="7"/>
      <c r="F46" s="7"/>
      <c r="G46" s="7"/>
      <c r="H46" s="9"/>
      <c r="I46" s="9"/>
      <c r="J46" s="1"/>
      <c r="K46" s="1"/>
      <c r="L46" s="1"/>
      <c r="M46" s="1"/>
      <c r="N46" s="1"/>
      <c r="O46" s="1"/>
      <c r="P46" s="7"/>
      <c r="Q46" s="7"/>
      <c r="R46" s="8"/>
      <c r="S46" s="8"/>
      <c r="T46" s="7"/>
      <c r="U46" s="7"/>
      <c r="V46" s="7"/>
      <c r="W46" s="7"/>
      <c r="X46" s="7"/>
      <c r="Y46" s="7"/>
      <c r="Z46" s="1"/>
      <c r="AA46" s="1"/>
    </row>
    <row r="47" spans="1:27" x14ac:dyDescent="0.25">
      <c r="A47" s="1"/>
      <c r="B47" s="1"/>
      <c r="C47" s="6"/>
      <c r="D47" s="6"/>
      <c r="E47" s="7"/>
      <c r="F47" s="7"/>
      <c r="G47" s="7"/>
      <c r="H47" s="9"/>
      <c r="I47" s="9"/>
      <c r="J47" s="1"/>
      <c r="K47" s="1"/>
      <c r="L47" s="1"/>
      <c r="M47" s="1"/>
      <c r="N47" s="1"/>
      <c r="O47" s="1"/>
      <c r="P47" s="7"/>
      <c r="Q47" s="7"/>
      <c r="R47" s="8"/>
      <c r="S47" s="8"/>
      <c r="T47" s="7"/>
      <c r="U47" s="7"/>
      <c r="V47" s="7"/>
      <c r="W47" s="7"/>
      <c r="X47" s="7"/>
      <c r="Y47" s="7"/>
      <c r="Z47" s="1"/>
      <c r="AA47" s="1"/>
    </row>
    <row r="48" spans="1:27" x14ac:dyDescent="0.25">
      <c r="A48" s="1"/>
      <c r="B48" s="1"/>
      <c r="C48" s="6"/>
      <c r="D48" s="6"/>
      <c r="E48" s="7"/>
      <c r="F48" s="7"/>
      <c r="G48" s="7"/>
      <c r="H48" s="9"/>
      <c r="I48" s="9"/>
      <c r="J48" s="1"/>
      <c r="K48" s="1"/>
      <c r="L48" s="1"/>
      <c r="M48" s="1"/>
      <c r="N48" s="1"/>
      <c r="O48" s="1"/>
      <c r="P48" s="7"/>
      <c r="Q48" s="7"/>
      <c r="R48" s="8"/>
      <c r="S48" s="8"/>
      <c r="T48" s="7"/>
      <c r="U48" s="7"/>
      <c r="V48" s="7"/>
      <c r="W48" s="7"/>
      <c r="X48" s="7"/>
      <c r="Y48" s="7"/>
      <c r="Z48" s="1"/>
      <c r="AA48" s="1"/>
    </row>
    <row r="49" spans="1:27" x14ac:dyDescent="0.25">
      <c r="A49" s="1"/>
      <c r="B49" s="1"/>
      <c r="C49" s="6"/>
      <c r="D49" s="6"/>
      <c r="E49" s="7"/>
      <c r="F49" s="7"/>
      <c r="G49" s="7"/>
      <c r="H49" s="9"/>
      <c r="I49" s="9"/>
      <c r="J49" s="1"/>
      <c r="K49" s="1"/>
      <c r="L49" s="1"/>
      <c r="M49" s="1"/>
      <c r="N49" s="1"/>
      <c r="O49" s="1"/>
      <c r="P49" s="7"/>
      <c r="Q49" s="7"/>
      <c r="R49" s="8"/>
      <c r="S49" s="8"/>
      <c r="T49" s="7"/>
      <c r="U49" s="7"/>
      <c r="V49" s="7"/>
      <c r="W49" s="7"/>
      <c r="X49" s="7"/>
      <c r="Y49" s="7"/>
      <c r="Z49" s="1"/>
      <c r="AA49" s="1"/>
    </row>
  </sheetData>
  <mergeCells count="2">
    <mergeCell ref="C1:Z1"/>
    <mergeCell ref="C2:Z2"/>
  </mergeCells>
  <dataValidations count="7">
    <dataValidation type="decimal" allowBlank="1" showInputMessage="1" showErrorMessage="1" errorTitle="Value beyond range" error="Current Inc Total must be a number from -1000000000 through 1000000000." promptTitle="Decimal number" prompt="Minimum Value: -1000000000._x000d__x000a_Maximum Value: 1000000000._x000d__x000a_  " sqref="R21:R29" xr:uid="{D2CC74AE-5164-424E-A812-7A45945FFFAE}">
      <formula1>-1000000000</formula1>
      <formula2>1000000000</formula2>
    </dataValidation>
    <dataValidation showInputMessage="1" showErrorMessage="1" error=" " promptTitle="Lookup (required)" prompt="This Parent Project record must already exist in Microsoft Dynamics 365 or in this source file." sqref="A21:A29" xr:uid="{EDCA6D93-D41A-40B5-BD83-F94A1CF15199}"/>
    <dataValidation type="decimal" allowBlank="1" showInputMessage="1" showErrorMessage="1" errorTitle="Value beyond range" error="Measure Life must be a number from -1000000000 through 1000000000." promptTitle="Decimal number" prompt="Minimum Value: -1000000000._x000d__x000a_Maximum Value: 1000000000._x000d__x000a_  " sqref="N21:N29" xr:uid="{A331FC1A-543B-4E2A-9122-182995B19439}">
      <formula1>-1000000000</formula1>
      <formula2>1000000000</formula2>
    </dataValidation>
    <dataValidation type="decimal" allowBlank="1" showInputMessage="1" showErrorMessage="1" errorTitle="Value beyond range" error="Current Units must be a number from -1000000000 through 1000000000." promptTitle="Decimal number" prompt="Minimum Value: -1000000000._x000d__x000a_Maximum Value: 1000000000._x000d__x000a_  " sqref="H11 H17 H21:H29" xr:uid="{14B3C23B-101C-4B7F-A913-7AB8789ABC2E}">
      <formula1>-1000000000</formula1>
      <formula2>1000000000</formula2>
    </dataValidation>
    <dataValidation type="decimal" allowBlank="1" showInputMessage="1" showErrorMessage="1" errorTitle="Value beyond range" error="Current Savings thm must be a number from -1000000000 through 1000000000." promptTitle="Decimal number" prompt="Minimum Value: -1000000000._x000d__x000a_Maximum Value: 1000000000._x000d__x000a_  " sqref="I5 I17 I21:I29 F21:F29" xr:uid="{FA67DDD4-E70D-4A61-977B-147096C3970C}">
      <formula1>-1000000000</formula1>
      <formula2>1000000000</formula2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G4:G17 G21:G29" xr:uid="{0EA1F551-77BB-43E3-8A60-572BF168C357}">
      <formula1>100</formula1>
    </dataValidation>
    <dataValidation allowBlank="1" showInputMessage="1" showErrorMessage="1" error=" " promptTitle="Lookup" prompt="This Measure Selector record must already exist in Microsoft Dynamics 365 or in this source file." sqref="B4:B19 B21:B29" xr:uid="{27F57D68-4967-46E1-8F1C-C4672B5B7EF5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F3BE-0241-43B8-9511-075253E43273}">
  <dimension ref="A1:AA45"/>
  <sheetViews>
    <sheetView topLeftCell="A2" zoomScale="120" zoomScaleNormal="120" workbookViewId="0">
      <selection activeCell="I26" sqref="I26"/>
    </sheetView>
  </sheetViews>
  <sheetFormatPr defaultRowHeight="15" customHeight="1" x14ac:dyDescent="0.25"/>
  <cols>
    <col min="1" max="1" width="48.7109375" customWidth="1"/>
    <col min="2" max="2" width="53.5703125" customWidth="1"/>
    <col min="3" max="3" width="33.5703125" bestFit="1" customWidth="1"/>
    <col min="4" max="4" width="30.140625" customWidth="1"/>
    <col min="6" max="6" width="13.140625" bestFit="1" customWidth="1"/>
    <col min="7" max="7" width="12.5703125" customWidth="1"/>
    <col min="8" max="8" width="13.140625" customWidth="1"/>
    <col min="9" max="9" width="13.140625" style="57" customWidth="1"/>
    <col min="10" max="10" width="18.28515625" customWidth="1"/>
    <col min="11" max="11" width="17.85546875" customWidth="1"/>
    <col min="12" max="12" width="14" customWidth="1"/>
    <col min="13" max="13" width="17.140625" customWidth="1"/>
    <col min="15" max="15" width="14.140625" customWidth="1"/>
    <col min="16" max="16" width="14.140625" bestFit="1" customWidth="1"/>
    <col min="18" max="18" width="17" customWidth="1"/>
    <col min="21" max="21" width="15.42578125" customWidth="1"/>
    <col min="22" max="22" width="11.42578125" bestFit="1" customWidth="1"/>
    <col min="26" max="26" width="11.5703125" customWidth="1"/>
  </cols>
  <sheetData>
    <row r="1" spans="1:27" ht="27.75" thickBot="1" x14ac:dyDescent="0.3">
      <c r="A1" s="1"/>
      <c r="B1" s="2" t="s">
        <v>0</v>
      </c>
      <c r="C1" s="137" t="s">
        <v>1</v>
      </c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3"/>
    </row>
    <row r="2" spans="1:27" ht="22.5" thickBot="1" x14ac:dyDescent="0.3">
      <c r="A2" s="1"/>
      <c r="B2" s="2">
        <v>2025</v>
      </c>
      <c r="C2" s="139" t="s">
        <v>2</v>
      </c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4"/>
    </row>
    <row r="3" spans="1:27" ht="77.25" thickBot="1" x14ac:dyDescent="0.3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21" t="s">
        <v>11</v>
      </c>
      <c r="J3" s="5" t="s">
        <v>12</v>
      </c>
      <c r="K3" s="21" t="s">
        <v>13</v>
      </c>
      <c r="L3" s="21" t="s">
        <v>14</v>
      </c>
      <c r="M3" s="21" t="s">
        <v>15</v>
      </c>
      <c r="N3" s="5" t="s">
        <v>16</v>
      </c>
      <c r="O3" s="21" t="s">
        <v>17</v>
      </c>
      <c r="P3" s="21" t="s">
        <v>18</v>
      </c>
      <c r="Q3" s="5" t="s">
        <v>19</v>
      </c>
      <c r="R3" s="21" t="s">
        <v>20</v>
      </c>
      <c r="S3" s="5" t="s">
        <v>21</v>
      </c>
      <c r="T3" s="21" t="s">
        <v>22</v>
      </c>
      <c r="U3" s="21" t="s">
        <v>23</v>
      </c>
      <c r="V3" s="21" t="s">
        <v>24</v>
      </c>
      <c r="W3" s="5"/>
      <c r="X3" s="21" t="s">
        <v>25</v>
      </c>
      <c r="Y3" s="21" t="s">
        <v>26</v>
      </c>
      <c r="Z3" s="21" t="s">
        <v>27</v>
      </c>
      <c r="AA3" s="1"/>
    </row>
    <row r="4" spans="1:27" s="74" customFormat="1" ht="15.75" thickBot="1" x14ac:dyDescent="0.3">
      <c r="A4" s="76"/>
      <c r="B4" t="s">
        <v>28</v>
      </c>
      <c r="C4" s="77" t="s">
        <v>29</v>
      </c>
      <c r="D4" s="73" t="s">
        <v>716</v>
      </c>
      <c r="E4" s="110">
        <v>22</v>
      </c>
      <c r="F4" s="135">
        <v>1.68</v>
      </c>
      <c r="G4" s="99" t="s">
        <v>676</v>
      </c>
      <c r="H4" s="134">
        <v>42745</v>
      </c>
      <c r="I4" s="133">
        <f t="shared" ref="I4:I18" si="0">H4*F4</f>
        <v>71811.599999999991</v>
      </c>
      <c r="J4" s="113">
        <v>10.74</v>
      </c>
      <c r="K4" s="114">
        <f t="shared" ref="K4:K18" si="1">H4*J4</f>
        <v>459081.3</v>
      </c>
      <c r="L4" s="115">
        <f t="shared" ref="L4:L18" si="2">PV($C$30,$N4,(-0.05*0.9*$F4))</f>
        <v>1.0591241189104392</v>
      </c>
      <c r="M4" s="87">
        <f t="shared" ref="M4:M18" si="3">MAX(0,H4*(J4-L4))</f>
        <v>413809.03953717329</v>
      </c>
      <c r="N4" s="84">
        <v>25</v>
      </c>
      <c r="O4" s="88">
        <f t="shared" ref="O4:O18" si="4">PV($C$30,N4,-I4)</f>
        <v>1006050.2325072604</v>
      </c>
      <c r="P4" s="87">
        <f t="shared" ref="P4:P19" si="5">$C$33*I4/SUM($I$4:$I$18)</f>
        <v>316432.71711133095</v>
      </c>
      <c r="Q4" s="87">
        <v>10.25</v>
      </c>
      <c r="R4" s="87">
        <f t="shared" ref="R4:R18" si="6">H4*Q4</f>
        <v>438136.25</v>
      </c>
      <c r="S4" s="87"/>
      <c r="T4" s="87">
        <f t="shared" ref="T4:T18" si="7">IF(ISERROR(R4/O4),0,R4/O4)</f>
        <v>0.43550136548160689</v>
      </c>
      <c r="U4" s="87">
        <f t="shared" ref="U4:U18" si="8">IF(O4=0,0,(R4+P4)/O4)</f>
        <v>0.75003110454117949</v>
      </c>
      <c r="V4" s="84">
        <f>IF(OR($R4=0,ISERROR($R4/$I4)),"-",(VLOOKUP($N4,'APP 2885'!$B$10:$G$59,6)*$I4)/($R4+$P4))</f>
        <v>4.5060919922225375</v>
      </c>
      <c r="W4" s="84"/>
      <c r="X4" s="87">
        <f t="shared" ref="X4:X18" si="9">IF(ISERROR(M4/O4),0,M4/O4)</f>
        <v>0.41132045514853249</v>
      </c>
      <c r="Y4" s="87">
        <f t="shared" ref="Y4:Y18" si="10">IF(O4=0,0,(M4+P4)/O4)</f>
        <v>0.72585019420810504</v>
      </c>
      <c r="Z4" s="84">
        <f>IF($M4=0,"-",(VLOOKUP($N4,'APP 2885'!$B10:$G59,4)*$I4)/($M4+$P4))</f>
        <v>4.2325315361111517</v>
      </c>
      <c r="AA4" s="6"/>
    </row>
    <row r="5" spans="1:27" s="74" customFormat="1" ht="15.75" thickBot="1" x14ac:dyDescent="0.3">
      <c r="A5" s="76"/>
      <c r="B5" t="s">
        <v>34</v>
      </c>
      <c r="C5" s="77" t="s">
        <v>35</v>
      </c>
      <c r="D5" s="73" t="s">
        <v>703</v>
      </c>
      <c r="E5" s="110">
        <v>1</v>
      </c>
      <c r="F5" s="135">
        <v>649</v>
      </c>
      <c r="G5" s="99" t="s">
        <v>677</v>
      </c>
      <c r="H5" s="134">
        <v>1</v>
      </c>
      <c r="I5" s="133">
        <f t="shared" si="0"/>
        <v>649</v>
      </c>
      <c r="J5" s="113">
        <v>900</v>
      </c>
      <c r="K5" s="114">
        <f t="shared" si="1"/>
        <v>900</v>
      </c>
      <c r="L5" s="115">
        <f t="shared" si="2"/>
        <v>241.82621262434827</v>
      </c>
      <c r="M5" s="87">
        <f t="shared" si="3"/>
        <v>658.17378737565173</v>
      </c>
      <c r="N5" s="84">
        <v>11</v>
      </c>
      <c r="O5" s="88">
        <f t="shared" si="4"/>
        <v>5373.9158360966276</v>
      </c>
      <c r="P5" s="87">
        <f t="shared" si="5"/>
        <v>2859.7724240269513</v>
      </c>
      <c r="Q5" s="87">
        <v>800</v>
      </c>
      <c r="R5" s="87">
        <f t="shared" si="6"/>
        <v>800</v>
      </c>
      <c r="S5" s="87"/>
      <c r="T5" s="87">
        <f t="shared" si="7"/>
        <v>0.14886723655521264</v>
      </c>
      <c r="U5" s="87">
        <f t="shared" si="8"/>
        <v>0.68102525898233024</v>
      </c>
      <c r="V5" s="84">
        <f>IF(OR($R5=0,ISERROR($R5/$I5)),"-",(VLOOKUP($N5,'APP 2885'!$B$10:$G$59,6)*$I5)/($R5+$P5))</f>
        <v>2.6835513420240131</v>
      </c>
      <c r="W5" s="84"/>
      <c r="X5" s="87">
        <f t="shared" si="9"/>
        <v>0.12247564112461422</v>
      </c>
      <c r="Y5" s="87">
        <f t="shared" si="10"/>
        <v>0.65463366355173169</v>
      </c>
      <c r="Z5" s="84">
        <f>IF($M5=0,"-",(VLOOKUP($N5,'APP 2885'!$B11:$G60,4)*$I5)/($M5+$P5))</f>
        <v>2.538481108964858</v>
      </c>
      <c r="AA5" s="6"/>
    </row>
    <row r="6" spans="1:27" s="74" customFormat="1" ht="15.75" thickBot="1" x14ac:dyDescent="0.3">
      <c r="A6" s="76"/>
      <c r="B6" t="s">
        <v>678</v>
      </c>
      <c r="C6" s="77" t="s">
        <v>697</v>
      </c>
      <c r="D6" s="73" t="s">
        <v>699</v>
      </c>
      <c r="E6" s="110">
        <v>2</v>
      </c>
      <c r="F6" s="135">
        <v>11.304</v>
      </c>
      <c r="G6" s="99" t="s">
        <v>679</v>
      </c>
      <c r="H6" s="134">
        <v>415.5</v>
      </c>
      <c r="I6" s="133">
        <f t="shared" si="0"/>
        <v>4696.8119999999999</v>
      </c>
      <c r="J6" s="113">
        <v>106.82</v>
      </c>
      <c r="K6" s="114">
        <f t="shared" si="1"/>
        <v>44383.71</v>
      </c>
      <c r="L6" s="115">
        <f t="shared" si="2"/>
        <v>2.5769562627859686</v>
      </c>
      <c r="M6" s="87">
        <f t="shared" si="3"/>
        <v>43312.984672812425</v>
      </c>
      <c r="N6" s="84">
        <v>6</v>
      </c>
      <c r="O6" s="88">
        <f t="shared" si="4"/>
        <v>23793.896159723776</v>
      </c>
      <c r="P6" s="87">
        <f t="shared" si="5"/>
        <v>20696.168626254039</v>
      </c>
      <c r="Q6" s="87">
        <v>50</v>
      </c>
      <c r="R6" s="87">
        <f t="shared" si="6"/>
        <v>20775</v>
      </c>
      <c r="S6" s="87"/>
      <c r="T6" s="87">
        <f t="shared" si="7"/>
        <v>0.87312308419526941</v>
      </c>
      <c r="U6" s="87">
        <f t="shared" si="8"/>
        <v>1.7429330761076784</v>
      </c>
      <c r="V6" s="84">
        <f>IF(OR($R6=0,ISERROR($R6/$I6)),"-",(VLOOKUP($N6,'APP 2885'!$B$10:$G$59,6)*$I6)/($R6+$P6))</f>
        <v>0.82707769782706031</v>
      </c>
      <c r="W6" s="84"/>
      <c r="X6" s="87">
        <f t="shared" si="9"/>
        <v>1.8203401570747733</v>
      </c>
      <c r="Y6" s="87">
        <f t="shared" si="10"/>
        <v>2.6901501489871826</v>
      </c>
      <c r="Z6" s="84">
        <f>IF($M6=0,"-",(VLOOKUP($N6,'APP 2885'!$B12:$G61,4)*$I6)/($M6+$P6))</f>
        <v>0.48722456199799224</v>
      </c>
      <c r="AA6" s="6"/>
    </row>
    <row r="7" spans="1:27" s="74" customFormat="1" ht="15.75" thickBot="1" x14ac:dyDescent="0.3">
      <c r="A7" s="76"/>
      <c r="B7" t="s">
        <v>38</v>
      </c>
      <c r="C7" s="77" t="s">
        <v>39</v>
      </c>
      <c r="D7" s="73" t="s">
        <v>40</v>
      </c>
      <c r="E7" s="110">
        <v>10</v>
      </c>
      <c r="F7" s="135">
        <v>3.7989999999999999</v>
      </c>
      <c r="G7" s="99" t="s">
        <v>676</v>
      </c>
      <c r="H7" s="134">
        <v>2738</v>
      </c>
      <c r="I7" s="133">
        <f t="shared" si="0"/>
        <v>10401.662</v>
      </c>
      <c r="J7" s="113">
        <v>2.57</v>
      </c>
      <c r="K7" s="114">
        <f t="shared" si="1"/>
        <v>7036.66</v>
      </c>
      <c r="L7" s="115">
        <f t="shared" si="2"/>
        <v>1.3162312704421419</v>
      </c>
      <c r="M7" s="87">
        <f t="shared" si="3"/>
        <v>3432.818781529415</v>
      </c>
      <c r="N7" s="84">
        <v>10</v>
      </c>
      <c r="O7" s="88">
        <f t="shared" si="4"/>
        <v>80085.360410457433</v>
      </c>
      <c r="P7" s="87">
        <f t="shared" si="5"/>
        <v>45834.185133511601</v>
      </c>
      <c r="Q7" s="87">
        <v>3</v>
      </c>
      <c r="R7" s="87">
        <f t="shared" si="6"/>
        <v>8214</v>
      </c>
      <c r="S7" s="87"/>
      <c r="T7" s="87">
        <f t="shared" si="7"/>
        <v>0.10256556201909066</v>
      </c>
      <c r="U7" s="87">
        <f t="shared" si="8"/>
        <v>0.67488221138671511</v>
      </c>
      <c r="V7" s="84">
        <f>IF(OR($R7=0,ISERROR($R7/$I7)),"-",(VLOOKUP($N7,'APP 2885'!$B$10:$G$59,6)*$I7)/($R7+$P7))</f>
        <v>2.6589888726475115</v>
      </c>
      <c r="W7" s="84"/>
      <c r="X7" s="87">
        <f t="shared" si="9"/>
        <v>4.2864498129687664E-2</v>
      </c>
      <c r="Y7" s="87">
        <f t="shared" si="10"/>
        <v>0.61518114749731212</v>
      </c>
      <c r="Z7" s="84">
        <f>IF($M7=0,"-",(VLOOKUP($N7,'APP 2885'!$B13:$G62,4)*$I7)/($M7+$P7))</f>
        <v>2.6517722682161042</v>
      </c>
      <c r="AA7" s="6"/>
    </row>
    <row r="8" spans="1:27" s="74" customFormat="1" ht="15.75" thickBot="1" x14ac:dyDescent="0.3">
      <c r="A8" s="76"/>
      <c r="B8" t="s">
        <v>41</v>
      </c>
      <c r="C8" s="77" t="s">
        <v>42</v>
      </c>
      <c r="D8" s="73" t="s">
        <v>705</v>
      </c>
      <c r="E8" s="110">
        <v>5</v>
      </c>
      <c r="F8" s="135">
        <v>0.31</v>
      </c>
      <c r="G8" s="99" t="s">
        <v>680</v>
      </c>
      <c r="H8" s="134">
        <v>108166</v>
      </c>
      <c r="I8" s="133">
        <f t="shared" si="0"/>
        <v>33531.46</v>
      </c>
      <c r="J8" s="113">
        <v>0.88</v>
      </c>
      <c r="K8" s="114">
        <f t="shared" si="1"/>
        <v>95186.08</v>
      </c>
      <c r="L8" s="115">
        <f t="shared" si="2"/>
        <v>0.2457869032193602</v>
      </c>
      <c r="M8" s="87">
        <f t="shared" si="3"/>
        <v>68600.293826374691</v>
      </c>
      <c r="N8" s="84">
        <v>45</v>
      </c>
      <c r="O8" s="88">
        <f t="shared" si="4"/>
        <v>590795.24830278463</v>
      </c>
      <c r="P8" s="87">
        <f t="shared" si="5"/>
        <v>147753.99791273152</v>
      </c>
      <c r="Q8" s="87">
        <v>2</v>
      </c>
      <c r="R8" s="87">
        <f t="shared" si="6"/>
        <v>216332</v>
      </c>
      <c r="S8" s="87"/>
      <c r="T8" s="87">
        <f t="shared" si="7"/>
        <v>0.36617085296720109</v>
      </c>
      <c r="U8" s="87">
        <f t="shared" si="8"/>
        <v>0.61626426237967324</v>
      </c>
      <c r="V8" s="84">
        <f>IF(OR($R8=0,ISERROR($R8/$I8)),"-",(VLOOKUP($N8,'APP 2885'!$B$10:$G$59,6)*$I8)/($R8+$P8))</f>
        <v>8.8732297054399591</v>
      </c>
      <c r="W8" s="84"/>
      <c r="X8" s="87">
        <f t="shared" si="9"/>
        <v>0.11611517530556847</v>
      </c>
      <c r="Y8" s="87">
        <f t="shared" si="10"/>
        <v>0.36620858471804074</v>
      </c>
      <c r="Z8" s="84">
        <f>IF($M8=0,"-",(VLOOKUP($N8,'APP 2885'!$B14:$G63,4)*$I8)/($M8+$P8))</f>
        <v>13.575051170889859</v>
      </c>
      <c r="AA8" s="6"/>
    </row>
    <row r="9" spans="1:27" s="74" customFormat="1" ht="15.75" thickBot="1" x14ac:dyDescent="0.3">
      <c r="A9" s="76"/>
      <c r="B9" t="s">
        <v>45</v>
      </c>
      <c r="C9" s="77" t="s">
        <v>42</v>
      </c>
      <c r="D9" s="73" t="s">
        <v>526</v>
      </c>
      <c r="E9" s="110">
        <v>11</v>
      </c>
      <c r="F9" s="135">
        <v>0.32</v>
      </c>
      <c r="G9" s="99" t="s">
        <v>680</v>
      </c>
      <c r="H9" s="134">
        <v>44070</v>
      </c>
      <c r="I9" s="133">
        <f t="shared" si="0"/>
        <v>14102.4</v>
      </c>
      <c r="J9" s="113">
        <v>1.31</v>
      </c>
      <c r="K9" s="114">
        <f t="shared" si="1"/>
        <v>57731.700000000004</v>
      </c>
      <c r="L9" s="115">
        <f t="shared" si="2"/>
        <v>0.25371551300062983</v>
      </c>
      <c r="M9" s="87">
        <f t="shared" si="3"/>
        <v>46550.45734206224</v>
      </c>
      <c r="N9" s="84">
        <v>45</v>
      </c>
      <c r="O9" s="88">
        <f t="shared" si="4"/>
        <v>248472.05906528348</v>
      </c>
      <c r="P9" s="87">
        <f t="shared" si="5"/>
        <v>62141.224395373923</v>
      </c>
      <c r="Q9" s="87">
        <v>2.5</v>
      </c>
      <c r="R9" s="87">
        <f t="shared" si="6"/>
        <v>110175</v>
      </c>
      <c r="S9" s="87"/>
      <c r="T9" s="87">
        <f t="shared" si="7"/>
        <v>0.44341001726497004</v>
      </c>
      <c r="U9" s="87">
        <f t="shared" si="8"/>
        <v>0.69350342667744225</v>
      </c>
      <c r="V9" s="84">
        <f>IF(OR($R9=0,ISERROR($R9/$I9)),"-",(VLOOKUP($N9,'APP 2885'!$B$10:$G$59,6)*$I9)/($R9+$P9))</f>
        <v>7.88497093020381</v>
      </c>
      <c r="W9" s="84"/>
      <c r="X9" s="87">
        <f t="shared" si="9"/>
        <v>0.18734684904684429</v>
      </c>
      <c r="Y9" s="87">
        <f t="shared" si="10"/>
        <v>0.4374402584593165</v>
      </c>
      <c r="Z9" s="84">
        <f>IF($M9=0,"-",(VLOOKUP($N9,'APP 2885'!$B15:$G64,4)*$I9)/($M9+$P9))</f>
        <v>11.364523910706554</v>
      </c>
      <c r="AA9" s="6"/>
    </row>
    <row r="10" spans="1:27" s="74" customFormat="1" ht="15.75" thickBot="1" x14ac:dyDescent="0.3">
      <c r="A10" s="76"/>
      <c r="B10" t="s">
        <v>47</v>
      </c>
      <c r="C10" s="77" t="s">
        <v>48</v>
      </c>
      <c r="D10" s="73" t="s">
        <v>704</v>
      </c>
      <c r="E10" s="110">
        <v>6</v>
      </c>
      <c r="F10" s="135">
        <v>5.6000000000000001E-2</v>
      </c>
      <c r="G10" s="99" t="s">
        <v>681</v>
      </c>
      <c r="H10" s="134">
        <v>23607</v>
      </c>
      <c r="I10" s="133">
        <f t="shared" si="0"/>
        <v>1321.992</v>
      </c>
      <c r="J10" s="113">
        <v>1.08</v>
      </c>
      <c r="K10" s="114">
        <f t="shared" si="1"/>
        <v>25495.56</v>
      </c>
      <c r="L10" s="115">
        <f t="shared" si="2"/>
        <v>3.8475026494738586E-2</v>
      </c>
      <c r="M10" s="87">
        <f t="shared" si="3"/>
        <v>24587.280049538705</v>
      </c>
      <c r="N10" s="84">
        <v>30</v>
      </c>
      <c r="O10" s="88">
        <f t="shared" si="4"/>
        <v>20183.998899139857</v>
      </c>
      <c r="P10" s="87">
        <f t="shared" si="5"/>
        <v>5825.2638927338021</v>
      </c>
      <c r="Q10" s="87">
        <v>1.25</v>
      </c>
      <c r="R10" s="87">
        <f t="shared" si="6"/>
        <v>29508.75</v>
      </c>
      <c r="S10" s="87"/>
      <c r="T10" s="87">
        <f t="shared" si="7"/>
        <v>1.4619872973366799</v>
      </c>
      <c r="U10" s="87">
        <f t="shared" si="8"/>
        <v>1.7505953141049551</v>
      </c>
      <c r="V10" s="84">
        <f>IF(OR($R10=0,ISERROR($R10/$I10)),"-",(VLOOKUP($N10,'APP 2885'!$B$10:$G$59,6)*$I10)/($R10+$P10))</f>
        <v>2.1228001473171063</v>
      </c>
      <c r="W10" s="84"/>
      <c r="X10" s="87">
        <f t="shared" si="9"/>
        <v>1.2181570248988913</v>
      </c>
      <c r="Y10" s="87">
        <f t="shared" si="10"/>
        <v>1.5067650416671663</v>
      </c>
      <c r="Z10" s="84">
        <f>IF($M10=0,"-",(VLOOKUP($N10,'APP 2885'!$B16:$G65,4)*$I10)/($M10+$P10))</f>
        <v>2.2421125799088539</v>
      </c>
      <c r="AA10" s="6"/>
    </row>
    <row r="11" spans="1:27" s="74" customFormat="1" ht="15.75" thickBot="1" x14ac:dyDescent="0.3">
      <c r="A11" s="76"/>
      <c r="B11" t="s">
        <v>706</v>
      </c>
      <c r="C11" s="77" t="s">
        <v>54</v>
      </c>
      <c r="D11" s="73" t="s">
        <v>705</v>
      </c>
      <c r="E11" s="110">
        <v>1</v>
      </c>
      <c r="F11" s="135">
        <v>0.36</v>
      </c>
      <c r="G11" s="99" t="s">
        <v>680</v>
      </c>
      <c r="H11" s="134">
        <v>2400</v>
      </c>
      <c r="I11" s="133">
        <f t="shared" si="0"/>
        <v>864</v>
      </c>
      <c r="J11" s="113">
        <v>2.15</v>
      </c>
      <c r="K11" s="114">
        <f t="shared" si="1"/>
        <v>5160</v>
      </c>
      <c r="L11" s="115">
        <f t="shared" si="2"/>
        <v>0.2854299521257086</v>
      </c>
      <c r="M11" s="87">
        <f t="shared" si="3"/>
        <v>4474.9681148982991</v>
      </c>
      <c r="N11" s="84">
        <v>45</v>
      </c>
      <c r="O11" s="88">
        <f t="shared" si="4"/>
        <v>15222.930780037788</v>
      </c>
      <c r="P11" s="87">
        <f t="shared" si="5"/>
        <v>3807.1546600297165</v>
      </c>
      <c r="Q11" s="87">
        <v>2</v>
      </c>
      <c r="R11" s="87">
        <f t="shared" si="6"/>
        <v>4800</v>
      </c>
      <c r="S11" s="87"/>
      <c r="T11" s="87">
        <f t="shared" si="7"/>
        <v>0.3153137900550898</v>
      </c>
      <c r="U11" s="87">
        <f t="shared" si="8"/>
        <v>0.56540719946756213</v>
      </c>
      <c r="V11" s="84">
        <f>IF(OR($R11=0,ISERROR($R11/$I11)),"-",(VLOOKUP($N11,'APP 2885'!$B$10:$G$59,6)*$I11)/($R11+$P11))</f>
        <v>9.6713560854862806</v>
      </c>
      <c r="W11" s="84"/>
      <c r="X11" s="87">
        <f t="shared" si="9"/>
        <v>0.29396232430922153</v>
      </c>
      <c r="Y11" s="87">
        <f t="shared" si="10"/>
        <v>0.5440557337216938</v>
      </c>
      <c r="Z11" s="84">
        <f>IF($M11=0,"-",(VLOOKUP($N11,'APP 2885'!$B17:$G66,4)*$I11)/($M11+$P11))</f>
        <v>9.1374834757454764</v>
      </c>
      <c r="AA11" s="6"/>
    </row>
    <row r="12" spans="1:27" s="74" customFormat="1" ht="15.75" thickBot="1" x14ac:dyDescent="0.3">
      <c r="A12" s="76"/>
      <c r="B12" t="s">
        <v>707</v>
      </c>
      <c r="C12" s="77" t="s">
        <v>57</v>
      </c>
      <c r="D12" s="73" t="s">
        <v>662</v>
      </c>
      <c r="E12" s="110">
        <v>10</v>
      </c>
      <c r="F12" s="135">
        <v>0.19</v>
      </c>
      <c r="G12" s="99" t="s">
        <v>681</v>
      </c>
      <c r="H12" s="134">
        <v>8354</v>
      </c>
      <c r="I12" s="133">
        <f t="shared" si="0"/>
        <v>1587.26</v>
      </c>
      <c r="J12" s="113">
        <v>1.74</v>
      </c>
      <c r="K12" s="114">
        <f t="shared" si="1"/>
        <v>14535.96</v>
      </c>
      <c r="L12" s="115">
        <f t="shared" si="2"/>
        <v>0.15064358584412396</v>
      </c>
      <c r="M12" s="87">
        <f t="shared" si="3"/>
        <v>13277.483483858188</v>
      </c>
      <c r="N12" s="84">
        <v>45</v>
      </c>
      <c r="O12" s="88">
        <f t="shared" si="4"/>
        <v>27966.144803151368</v>
      </c>
      <c r="P12" s="87">
        <f t="shared" si="5"/>
        <v>6994.1485019430183</v>
      </c>
      <c r="Q12" s="87">
        <v>2</v>
      </c>
      <c r="R12" s="87">
        <f t="shared" si="6"/>
        <v>16708</v>
      </c>
      <c r="S12" s="87"/>
      <c r="T12" s="87">
        <f t="shared" si="7"/>
        <v>0.59743665484122277</v>
      </c>
      <c r="U12" s="87">
        <f t="shared" si="8"/>
        <v>0.84753006425369504</v>
      </c>
      <c r="V12" s="84">
        <f>IF(OR($R12=0,ISERROR($R12/$I12)),"-",(VLOOKUP($N12,'APP 2885'!$B$10:$G$59,6)*$I12)/($R12+$P12))</f>
        <v>6.4519886550142767</v>
      </c>
      <c r="W12" s="84"/>
      <c r="X12" s="87">
        <f t="shared" si="9"/>
        <v>0.47476988971186379</v>
      </c>
      <c r="Y12" s="87">
        <f t="shared" si="10"/>
        <v>0.72486329912433611</v>
      </c>
      <c r="Z12" s="84">
        <f>IF($M12=0,"-",(VLOOKUP($N12,'APP 2885'!$B18:$G67,4)*$I12)/($M12+$P12))</f>
        <v>6.8582590438391442</v>
      </c>
      <c r="AA12" s="6"/>
    </row>
    <row r="13" spans="1:27" s="74" customFormat="1" ht="15.75" thickBot="1" x14ac:dyDescent="0.3">
      <c r="A13" s="76"/>
      <c r="B13" t="s">
        <v>62</v>
      </c>
      <c r="C13" s="77" t="s">
        <v>35</v>
      </c>
      <c r="D13" s="73" t="s">
        <v>708</v>
      </c>
      <c r="E13" s="110">
        <v>4</v>
      </c>
      <c r="F13" s="135">
        <v>37.628</v>
      </c>
      <c r="G13" s="99" t="s">
        <v>682</v>
      </c>
      <c r="H13" s="134">
        <v>24</v>
      </c>
      <c r="I13" s="133">
        <f t="shared" si="0"/>
        <v>903.072</v>
      </c>
      <c r="J13" s="113">
        <v>52.8</v>
      </c>
      <c r="K13" s="114">
        <f t="shared" si="1"/>
        <v>1267.1999999999998</v>
      </c>
      <c r="L13" s="115">
        <f t="shared" si="2"/>
        <v>13.036891351460103</v>
      </c>
      <c r="M13" s="87">
        <f t="shared" si="3"/>
        <v>954.31460756495756</v>
      </c>
      <c r="N13" s="84">
        <v>10</v>
      </c>
      <c r="O13" s="88">
        <f t="shared" si="4"/>
        <v>6953.0087207787192</v>
      </c>
      <c r="P13" s="87">
        <f t="shared" si="5"/>
        <v>3979.3226540999494</v>
      </c>
      <c r="Q13" s="87">
        <v>150</v>
      </c>
      <c r="R13" s="87">
        <f t="shared" si="6"/>
        <v>3600</v>
      </c>
      <c r="S13" s="87"/>
      <c r="T13" s="87">
        <f t="shared" si="7"/>
        <v>0.51776146767105002</v>
      </c>
      <c r="U13" s="87">
        <f t="shared" si="8"/>
        <v>1.0900781170386746</v>
      </c>
      <c r="V13" s="84">
        <f>IF(OR($R13=0,ISERROR($R13/$I13)),"-",(VLOOKUP($N13,'APP 2885'!$B$10:$G$59,6)*$I13)/($R13+$P13))</f>
        <v>1.6462162320073015</v>
      </c>
      <c r="W13" s="84"/>
      <c r="X13" s="87">
        <f t="shared" si="9"/>
        <v>0.1372520366202096</v>
      </c>
      <c r="Y13" s="87">
        <f t="shared" si="10"/>
        <v>0.70956868598783407</v>
      </c>
      <c r="Z13" s="84">
        <f>IF($M13=0,"-",(VLOOKUP($N13,'APP 2885'!$B19:$G68,4)*$I13)/($M13+$P13))</f>
        <v>2.2990308606864072</v>
      </c>
      <c r="AA13" s="6"/>
    </row>
    <row r="14" spans="1:27" s="74" customFormat="1" ht="15.75" thickBot="1" x14ac:dyDescent="0.3">
      <c r="A14" s="76"/>
      <c r="B14" t="s">
        <v>64</v>
      </c>
      <c r="C14" s="77" t="s">
        <v>65</v>
      </c>
      <c r="D14" s="73" t="s">
        <v>666</v>
      </c>
      <c r="E14" s="110">
        <v>11</v>
      </c>
      <c r="F14" s="135">
        <v>1.78</v>
      </c>
      <c r="G14" s="99" t="s">
        <v>676</v>
      </c>
      <c r="H14" s="134">
        <v>954</v>
      </c>
      <c r="I14" s="133">
        <f t="shared" si="0"/>
        <v>1698.1200000000001</v>
      </c>
      <c r="J14" s="113">
        <v>0.51</v>
      </c>
      <c r="K14" s="114">
        <f t="shared" si="1"/>
        <v>486.54</v>
      </c>
      <c r="L14" s="115">
        <f t="shared" si="2"/>
        <v>1.0743506360812018</v>
      </c>
      <c r="M14" s="87">
        <f t="shared" si="3"/>
        <v>0</v>
      </c>
      <c r="N14" s="84">
        <v>23</v>
      </c>
      <c r="O14" s="88">
        <f t="shared" si="4"/>
        <v>22776.233484921479</v>
      </c>
      <c r="P14" s="87">
        <f t="shared" si="5"/>
        <v>7482.6452214000719</v>
      </c>
      <c r="Q14" s="87">
        <v>6</v>
      </c>
      <c r="R14" s="87">
        <f t="shared" si="6"/>
        <v>5724</v>
      </c>
      <c r="S14" s="87"/>
      <c r="T14" s="87">
        <f t="shared" si="7"/>
        <v>0.25131459965887037</v>
      </c>
      <c r="U14" s="87">
        <f t="shared" si="8"/>
        <v>0.57984324889114125</v>
      </c>
      <c r="V14" s="84">
        <f>IF(OR($R14=0,ISERROR($R14/$I14)),"-",(VLOOKUP($N14,'APP 2885'!$B$10:$G$59,6)*$I14)/($R14+$P14))</f>
        <v>5.6558674345975497</v>
      </c>
      <c r="W14" s="84"/>
      <c r="X14" s="87">
        <f t="shared" si="9"/>
        <v>0</v>
      </c>
      <c r="Y14" s="87">
        <f t="shared" si="10"/>
        <v>0.32852864923227093</v>
      </c>
      <c r="Z14" s="84" t="str">
        <f>IF($M14=0,"-",(VLOOKUP($N14,'APP 2885'!$B20:$G69,4)*$I14)/($M14+$P14))</f>
        <v>-</v>
      </c>
      <c r="AA14" s="6"/>
    </row>
    <row r="15" spans="1:27" s="74" customFormat="1" ht="15.75" thickBot="1" x14ac:dyDescent="0.3">
      <c r="A15" s="76"/>
      <c r="B15" t="s">
        <v>67</v>
      </c>
      <c r="C15" s="77" t="s">
        <v>717</v>
      </c>
      <c r="D15" s="73" t="s">
        <v>709</v>
      </c>
      <c r="E15" s="110">
        <v>4</v>
      </c>
      <c r="F15" s="135">
        <v>0.36099999999999999</v>
      </c>
      <c r="G15" s="99" t="s">
        <v>681</v>
      </c>
      <c r="H15" s="134">
        <v>1602.46</v>
      </c>
      <c r="I15" s="133">
        <f t="shared" si="0"/>
        <v>578.48806000000002</v>
      </c>
      <c r="J15" s="113">
        <v>24.15</v>
      </c>
      <c r="K15" s="114">
        <f t="shared" si="1"/>
        <v>38699.409</v>
      </c>
      <c r="L15" s="115">
        <f t="shared" si="2"/>
        <v>0.28622281310383557</v>
      </c>
      <c r="M15" s="87">
        <f t="shared" si="3"/>
        <v>38240.748390913621</v>
      </c>
      <c r="N15" s="84">
        <v>45</v>
      </c>
      <c r="O15" s="88">
        <f t="shared" si="4"/>
        <v>10192.457979697161</v>
      </c>
      <c r="P15" s="87">
        <f t="shared" si="5"/>
        <v>2549.0665664358221</v>
      </c>
      <c r="Q15" s="87">
        <v>7.5</v>
      </c>
      <c r="R15" s="87">
        <f t="shared" si="6"/>
        <v>12018.45</v>
      </c>
      <c r="S15" s="87"/>
      <c r="T15" s="87">
        <f t="shared" si="7"/>
        <v>1.179151292449782</v>
      </c>
      <c r="U15" s="87">
        <f t="shared" si="8"/>
        <v>1.4292447018622543</v>
      </c>
      <c r="V15" s="84">
        <f>IF(OR($R15=0,ISERROR($R15/$I15)),"-",(VLOOKUP($N15,'APP 2885'!$B$10:$G$59,6)*$I15)/($R15+$P15))</f>
        <v>3.8259749028444356</v>
      </c>
      <c r="W15" s="84"/>
      <c r="X15" s="87">
        <f t="shared" si="9"/>
        <v>3.7518671616882968</v>
      </c>
      <c r="Y15" s="87">
        <f t="shared" si="10"/>
        <v>4.0019605711007697</v>
      </c>
      <c r="Z15" s="84">
        <f>IF($M15=0,"-",(VLOOKUP($N15,'APP 2885'!$B21:$G70,4)*$I15)/($M15+$P15))</f>
        <v>1.2422162058930941</v>
      </c>
      <c r="AA15" s="6"/>
    </row>
    <row r="16" spans="1:27" s="74" customFormat="1" ht="15.75" thickBot="1" x14ac:dyDescent="0.3">
      <c r="A16" s="76"/>
      <c r="B16" t="s">
        <v>683</v>
      </c>
      <c r="C16" s="77" t="s">
        <v>710</v>
      </c>
      <c r="D16" s="73" t="s">
        <v>701</v>
      </c>
      <c r="E16" s="110">
        <v>1</v>
      </c>
      <c r="F16" s="135">
        <v>0.36099999999999999</v>
      </c>
      <c r="G16" s="99" t="s">
        <v>681</v>
      </c>
      <c r="H16" s="134">
        <v>115</v>
      </c>
      <c r="I16" s="133">
        <f t="shared" si="0"/>
        <v>41.515000000000001</v>
      </c>
      <c r="J16" s="113">
        <v>24.15</v>
      </c>
      <c r="K16" s="114">
        <f t="shared" si="1"/>
        <v>2777.25</v>
      </c>
      <c r="L16" s="115">
        <f t="shared" si="2"/>
        <v>0.28622281310383557</v>
      </c>
      <c r="M16" s="87">
        <f t="shared" si="3"/>
        <v>2744.3343764930587</v>
      </c>
      <c r="N16" s="84">
        <v>45</v>
      </c>
      <c r="O16" s="88">
        <f t="shared" si="4"/>
        <v>731.45830015424633</v>
      </c>
      <c r="P16" s="87">
        <f t="shared" si="5"/>
        <v>182.93290012862693</v>
      </c>
      <c r="Q16" s="87">
        <v>9</v>
      </c>
      <c r="R16" s="87">
        <f t="shared" si="6"/>
        <v>1035</v>
      </c>
      <c r="S16" s="87"/>
      <c r="T16" s="87">
        <f t="shared" si="7"/>
        <v>1.4149815509397381</v>
      </c>
      <c r="U16" s="87">
        <f t="shared" si="8"/>
        <v>1.6650749603522104</v>
      </c>
      <c r="V16" s="84">
        <f>IF(OR($R16=0,ISERROR($R16/$I16)),"-",(VLOOKUP($N16,'APP 2885'!$B$10:$G$59,6)*$I16)/($R16+$P16))</f>
        <v>3.2840889987269231</v>
      </c>
      <c r="W16" s="84"/>
      <c r="X16" s="87">
        <f t="shared" si="9"/>
        <v>3.7518671616882973</v>
      </c>
      <c r="Y16" s="87">
        <f t="shared" si="10"/>
        <v>4.0019605711007697</v>
      </c>
      <c r="Z16" s="84">
        <f>IF($M16=0,"-",(VLOOKUP($N16,'APP 2885'!$B22:$G71,4)*$I16)/($M16+$P16))</f>
        <v>1.2422162058930939</v>
      </c>
      <c r="AA16" s="6"/>
    </row>
    <row r="17" spans="1:27" s="74" customFormat="1" ht="15.75" thickBot="1" x14ac:dyDescent="0.3">
      <c r="A17" s="76"/>
      <c r="B17" s="99" t="s">
        <v>69</v>
      </c>
      <c r="C17" s="77" t="s">
        <v>70</v>
      </c>
      <c r="D17" s="73"/>
      <c r="E17" s="110">
        <v>35</v>
      </c>
      <c r="F17" s="135">
        <v>0</v>
      </c>
      <c r="G17" s="73" t="s">
        <v>684</v>
      </c>
      <c r="H17" s="134">
        <v>35</v>
      </c>
      <c r="I17" s="133">
        <f t="shared" si="0"/>
        <v>0</v>
      </c>
      <c r="J17" s="114">
        <v>0</v>
      </c>
      <c r="K17" s="114">
        <f t="shared" si="1"/>
        <v>0</v>
      </c>
      <c r="L17" s="115">
        <f t="shared" si="2"/>
        <v>0</v>
      </c>
      <c r="M17" s="87">
        <f t="shared" si="3"/>
        <v>0</v>
      </c>
      <c r="N17" s="84">
        <v>0</v>
      </c>
      <c r="O17" s="88">
        <f t="shared" si="4"/>
        <v>0</v>
      </c>
      <c r="P17" s="87">
        <f t="shared" si="5"/>
        <v>0</v>
      </c>
      <c r="Q17" s="87">
        <v>100</v>
      </c>
      <c r="R17" s="87">
        <f t="shared" si="6"/>
        <v>3500</v>
      </c>
      <c r="S17" s="87"/>
      <c r="T17" s="87">
        <f t="shared" si="7"/>
        <v>0</v>
      </c>
      <c r="U17" s="87">
        <f t="shared" si="8"/>
        <v>0</v>
      </c>
      <c r="V17" s="84" t="str">
        <f>IF(OR($R17=0,ISERROR($R17/$I17)),"-",(VLOOKUP($N17,'APP 2885'!$B$10:$G$59,6)*$I17)/($R17+$P17))</f>
        <v>-</v>
      </c>
      <c r="W17" s="84"/>
      <c r="X17" s="87">
        <f t="shared" si="9"/>
        <v>0</v>
      </c>
      <c r="Y17" s="87">
        <f t="shared" si="10"/>
        <v>0</v>
      </c>
      <c r="Z17" s="84" t="str">
        <f>IF($M17=0,"-",(VLOOKUP($N17,'APP 2885'!$B23:$G72,4)*$I17)/($M17+$P17))</f>
        <v>-</v>
      </c>
      <c r="AA17" s="6"/>
    </row>
    <row r="18" spans="1:27" s="74" customFormat="1" ht="15.75" thickBot="1" x14ac:dyDescent="0.3">
      <c r="A18" s="76"/>
      <c r="B18" s="99" t="s">
        <v>73</v>
      </c>
      <c r="C18" s="77" t="s">
        <v>74</v>
      </c>
      <c r="D18" s="73" t="s">
        <v>702</v>
      </c>
      <c r="E18" s="110">
        <v>5</v>
      </c>
      <c r="F18" s="135">
        <v>0</v>
      </c>
      <c r="G18" s="73" t="s">
        <v>684</v>
      </c>
      <c r="H18" s="134">
        <v>5</v>
      </c>
      <c r="I18" s="133">
        <f t="shared" si="0"/>
        <v>0</v>
      </c>
      <c r="J18" s="114">
        <v>0</v>
      </c>
      <c r="K18" s="114">
        <f t="shared" si="1"/>
        <v>0</v>
      </c>
      <c r="L18" s="115">
        <f t="shared" si="2"/>
        <v>0</v>
      </c>
      <c r="M18" s="87">
        <f t="shared" si="3"/>
        <v>0</v>
      </c>
      <c r="N18" s="84">
        <v>0</v>
      </c>
      <c r="O18" s="88">
        <f t="shared" si="4"/>
        <v>0</v>
      </c>
      <c r="P18" s="87">
        <f t="shared" si="5"/>
        <v>0</v>
      </c>
      <c r="Q18" s="87">
        <v>500</v>
      </c>
      <c r="R18" s="87">
        <f t="shared" si="6"/>
        <v>2500</v>
      </c>
      <c r="S18" s="87"/>
      <c r="T18" s="87">
        <f t="shared" si="7"/>
        <v>0</v>
      </c>
      <c r="U18" s="87">
        <f t="shared" si="8"/>
        <v>0</v>
      </c>
      <c r="V18" s="84" t="str">
        <f>IF(OR($R18=0,ISERROR($R18/$I18)),"-",(VLOOKUP($N18,'APP 2885'!$B$10:$G$59,6)*$I18)/($R18+$P18))</f>
        <v>-</v>
      </c>
      <c r="W18" s="84"/>
      <c r="X18" s="87">
        <f t="shared" si="9"/>
        <v>0</v>
      </c>
      <c r="Y18" s="87">
        <f t="shared" si="10"/>
        <v>0</v>
      </c>
      <c r="Z18" s="84" t="str">
        <f>IF($M18=0,"-",(VLOOKUP($N18,'APP 2885'!$B24:$G73,4)*$I18)/($M18+$P18))</f>
        <v>-</v>
      </c>
      <c r="AA18" s="6"/>
    </row>
    <row r="19" spans="1:27" ht="15.75" thickBot="1" x14ac:dyDescent="0.3">
      <c r="A19" s="22"/>
      <c r="B19" s="72" t="s">
        <v>77</v>
      </c>
      <c r="C19" s="54"/>
      <c r="D19" s="23"/>
      <c r="E19" s="24"/>
      <c r="F19" s="24"/>
      <c r="G19" s="24"/>
      <c r="H19" s="24"/>
      <c r="I19" s="136"/>
      <c r="J19" s="121"/>
      <c r="K19" s="122"/>
      <c r="L19" s="24"/>
      <c r="M19" s="25"/>
      <c r="N19" s="24"/>
      <c r="O19" s="24"/>
      <c r="P19" s="25">
        <f t="shared" si="5"/>
        <v>0</v>
      </c>
      <c r="Q19" s="25"/>
      <c r="R19" s="25"/>
      <c r="S19" s="25"/>
      <c r="T19" s="25"/>
      <c r="U19" s="25"/>
      <c r="V19" s="24"/>
      <c r="W19" s="24"/>
      <c r="X19" s="25"/>
      <c r="Y19" s="25"/>
      <c r="Z19" s="24"/>
      <c r="AA19" s="1"/>
    </row>
    <row r="20" spans="1:27" s="82" customFormat="1" ht="15.75" thickBot="1" x14ac:dyDescent="0.3">
      <c r="A20" s="99" t="s">
        <v>685</v>
      </c>
      <c r="B20" s="99" t="s">
        <v>79</v>
      </c>
      <c r="C20" s="79" t="s">
        <v>711</v>
      </c>
      <c r="D20" s="75"/>
      <c r="E20" s="52">
        <v>1</v>
      </c>
      <c r="F20" s="133">
        <f t="shared" ref="F20:F25" si="11">I20/H20</f>
        <v>14435</v>
      </c>
      <c r="G20" s="99" t="s">
        <v>684</v>
      </c>
      <c r="H20" s="134">
        <v>1</v>
      </c>
      <c r="I20" s="134">
        <v>14435</v>
      </c>
      <c r="J20" s="123">
        <v>74950</v>
      </c>
      <c r="K20" s="53">
        <f t="shared" ref="K20:K25" si="12">H20*J20</f>
        <v>74950</v>
      </c>
      <c r="L20" s="87">
        <f t="shared" ref="L20:L25" si="13">PV($C$30,$N20,(-0.05*0.9*$F20))</f>
        <v>6715.1050390707896</v>
      </c>
      <c r="M20" s="53">
        <f t="shared" ref="M20:M25" si="14">MAX(0,H20*(J20-L20))</f>
        <v>68234.894960929203</v>
      </c>
      <c r="N20" s="124">
        <v>15</v>
      </c>
      <c r="O20" s="88">
        <f t="shared" ref="O20:O25" si="15">PV($C$30,N20,-I20)</f>
        <v>149224.55642379532</v>
      </c>
      <c r="P20" s="53">
        <f t="shared" ref="P20:P25" si="16">$C$32*I20/SUM($I$20:$I$25)</f>
        <v>152249.62865511843</v>
      </c>
      <c r="Q20" s="53"/>
      <c r="R20" s="87">
        <v>34644</v>
      </c>
      <c r="S20" s="53"/>
      <c r="T20" s="53">
        <f t="shared" ref="T20:T26" si="17">IF(ISERROR(R20/O20),0,R20/O20)</f>
        <v>0.23216018080570869</v>
      </c>
      <c r="U20" s="53">
        <f t="shared" ref="U20:U25" si="18">IF(O20=0,0,(R20+P20)/O20)</f>
        <v>1.2524321273527097</v>
      </c>
      <c r="V20" s="52">
        <f>IF(OR($R20=0,ISERROR($R20/$I20)),"-",(VLOOKUP($N20,'APP 2885'!$B$10:$G$59,6)*$I20)/($R20+$P20))</f>
        <v>1.5975586869842877</v>
      </c>
      <c r="W20" s="52"/>
      <c r="X20" s="53">
        <f t="shared" ref="X20:X25" si="19">IF(ISERROR(M20/O20),0,M20/O20)</f>
        <v>0.45726317836819835</v>
      </c>
      <c r="Y20" s="53">
        <f t="shared" ref="Y20:Y25" si="20">IF(O20=0,0,(M20+P20)/O20)</f>
        <v>1.4775351249151993</v>
      </c>
      <c r="Z20" s="52">
        <f>IF($M20=0,"-",(VLOOKUP($N20,'APP 2885'!$B$10:$G$59,4)*$I20)/(M20+P20))</f>
        <v>1.2308256178224029</v>
      </c>
      <c r="AA20" s="81"/>
    </row>
    <row r="21" spans="1:27" s="82" customFormat="1" ht="15.75" thickBot="1" x14ac:dyDescent="0.3">
      <c r="A21" s="99" t="s">
        <v>687</v>
      </c>
      <c r="B21" s="99" t="s">
        <v>577</v>
      </c>
      <c r="C21" s="79" t="s">
        <v>712</v>
      </c>
      <c r="D21" s="75"/>
      <c r="E21" s="52">
        <v>1</v>
      </c>
      <c r="F21" s="133">
        <f t="shared" si="11"/>
        <v>22848</v>
      </c>
      <c r="G21" s="99" t="s">
        <v>684</v>
      </c>
      <c r="H21" s="134">
        <v>1</v>
      </c>
      <c r="I21" s="134">
        <v>22848</v>
      </c>
      <c r="J21" s="123">
        <v>24375</v>
      </c>
      <c r="K21" s="53">
        <f t="shared" si="12"/>
        <v>24375</v>
      </c>
      <c r="L21" s="87">
        <f t="shared" si="13"/>
        <v>12748.21049088192</v>
      </c>
      <c r="M21" s="53">
        <f t="shared" si="14"/>
        <v>11626.78950911808</v>
      </c>
      <c r="N21" s="124">
        <v>20</v>
      </c>
      <c r="O21" s="88">
        <f t="shared" si="15"/>
        <v>283293.5664640427</v>
      </c>
      <c r="P21" s="53">
        <f t="shared" si="16"/>
        <v>240983.68656128479</v>
      </c>
      <c r="Q21" s="53"/>
      <c r="R21" s="87">
        <v>24375</v>
      </c>
      <c r="S21" s="53"/>
      <c r="T21" s="53">
        <f t="shared" si="17"/>
        <v>8.6041488002142189E-2</v>
      </c>
      <c r="U21" s="53">
        <f t="shared" si="18"/>
        <v>0.93669153829854346</v>
      </c>
      <c r="V21" s="52">
        <f>IF(OR($R21=0,ISERROR($R21/$I21)),"-",(VLOOKUP($N21,'APP 2885'!$B$10:$G$59,6)*$I21)/($R21+$P21))</f>
        <v>3.382960368220981</v>
      </c>
      <c r="W21" s="52"/>
      <c r="X21" s="53">
        <f t="shared" si="19"/>
        <v>4.104148800214219E-2</v>
      </c>
      <c r="Y21" s="53">
        <f t="shared" si="20"/>
        <v>0.89169153829854331</v>
      </c>
      <c r="Z21" s="52">
        <f>IF($M21=0,"-",(VLOOKUP($N21,'APP 2885'!$B$10:$G$59,4)*$I21)/(M21+P21))</f>
        <v>3.2307866747875624</v>
      </c>
      <c r="AA21" s="81"/>
    </row>
    <row r="22" spans="1:27" s="82" customFormat="1" ht="15.75" thickBot="1" x14ac:dyDescent="0.3">
      <c r="A22" s="99" t="s">
        <v>688</v>
      </c>
      <c r="B22" s="99" t="s">
        <v>689</v>
      </c>
      <c r="C22" s="79" t="s">
        <v>713</v>
      </c>
      <c r="D22" s="75"/>
      <c r="E22" s="52">
        <v>1</v>
      </c>
      <c r="F22" s="133">
        <f t="shared" si="11"/>
        <v>625</v>
      </c>
      <c r="G22" s="99" t="s">
        <v>684</v>
      </c>
      <c r="H22" s="134">
        <v>1</v>
      </c>
      <c r="I22" s="134">
        <v>625</v>
      </c>
      <c r="J22" s="123">
        <v>13440</v>
      </c>
      <c r="K22" s="53">
        <f t="shared" si="12"/>
        <v>13440</v>
      </c>
      <c r="L22" s="87">
        <f t="shared" si="13"/>
        <v>290.74753373184922</v>
      </c>
      <c r="M22" s="53">
        <f t="shared" si="14"/>
        <v>13149.25246626815</v>
      </c>
      <c r="N22" s="124">
        <v>15</v>
      </c>
      <c r="O22" s="88">
        <f t="shared" si="15"/>
        <v>6461.056305152204</v>
      </c>
      <c r="P22" s="53">
        <f t="shared" si="16"/>
        <v>6592.034493207414</v>
      </c>
      <c r="Q22" s="53"/>
      <c r="R22" s="87">
        <v>2125</v>
      </c>
      <c r="S22" s="53"/>
      <c r="T22" s="53">
        <f t="shared" si="17"/>
        <v>0.328893589474754</v>
      </c>
      <c r="U22" s="53">
        <f t="shared" si="18"/>
        <v>1.3491655360217554</v>
      </c>
      <c r="V22" s="52">
        <f>IF(OR($R22=0,ISERROR($R22/$I22)),"-",(VLOOKUP($N22,'APP 2885'!$B$10:$G$59,6)*$I22)/($R22+$P22))</f>
        <v>1.4830158134711422</v>
      </c>
      <c r="W22" s="52"/>
      <c r="X22" s="53">
        <f t="shared" si="19"/>
        <v>2.0351552200191501</v>
      </c>
      <c r="Y22" s="53">
        <f t="shared" si="20"/>
        <v>3.0554271665661514</v>
      </c>
      <c r="Z22" s="52">
        <f>IF($M22=0,"-",(VLOOKUP($N22,'APP 2885'!$B$10:$G$59,4)*$I22)/(M22+P22))</f>
        <v>0.59519929091351109</v>
      </c>
      <c r="AA22" s="81"/>
    </row>
    <row r="23" spans="1:27" s="82" customFormat="1" ht="15.75" thickBot="1" x14ac:dyDescent="0.3">
      <c r="A23" s="99" t="s">
        <v>690</v>
      </c>
      <c r="B23" s="99" t="s">
        <v>691</v>
      </c>
      <c r="C23" s="79" t="s">
        <v>691</v>
      </c>
      <c r="D23" s="75"/>
      <c r="E23" s="52">
        <v>1</v>
      </c>
      <c r="F23" s="133">
        <f t="shared" si="11"/>
        <v>1120</v>
      </c>
      <c r="G23" s="99" t="s">
        <v>684</v>
      </c>
      <c r="H23" s="134">
        <v>1</v>
      </c>
      <c r="I23" s="134">
        <v>1120</v>
      </c>
      <c r="J23" s="123">
        <v>29984</v>
      </c>
      <c r="K23" s="53">
        <f t="shared" si="12"/>
        <v>29984</v>
      </c>
      <c r="L23" s="87">
        <f t="shared" si="13"/>
        <v>769.5005298947716</v>
      </c>
      <c r="M23" s="53">
        <f t="shared" si="14"/>
        <v>29214.499470105227</v>
      </c>
      <c r="N23" s="124">
        <v>30</v>
      </c>
      <c r="O23" s="88">
        <f t="shared" si="15"/>
        <v>17100.011775439365</v>
      </c>
      <c r="P23" s="53">
        <f t="shared" si="16"/>
        <v>11812.925811827685</v>
      </c>
      <c r="Q23" s="53"/>
      <c r="R23" s="87">
        <v>8333</v>
      </c>
      <c r="S23" s="53"/>
      <c r="T23" s="53">
        <f t="shared" si="17"/>
        <v>0.48730960594826217</v>
      </c>
      <c r="U23" s="53">
        <f t="shared" si="18"/>
        <v>1.1781235051991688</v>
      </c>
      <c r="V23" s="52">
        <f>IF(OR($R23=0,ISERROR($R23/$I23)),"-",(VLOOKUP($N23,'APP 2885'!$B$10:$G$59,6)*$I23)/($R23+$P23))</f>
        <v>3.1543076547364155</v>
      </c>
      <c r="W23" s="52"/>
      <c r="X23" s="53">
        <f t="shared" si="19"/>
        <v>1.7084490849337204</v>
      </c>
      <c r="Y23" s="53">
        <f t="shared" si="20"/>
        <v>2.3992629841846269</v>
      </c>
      <c r="Z23" s="52">
        <f>IF($M23=0,"-",(VLOOKUP($N23,'APP 2885'!$B$10:$G$59,4)*$I23)/(M23+P23))</f>
        <v>1.4080727611595889</v>
      </c>
      <c r="AA23" s="81"/>
    </row>
    <row r="24" spans="1:27" s="82" customFormat="1" ht="15.75" thickBot="1" x14ac:dyDescent="0.3">
      <c r="A24" s="99" t="s">
        <v>692</v>
      </c>
      <c r="B24" s="99" t="s">
        <v>691</v>
      </c>
      <c r="C24" s="79" t="s">
        <v>714</v>
      </c>
      <c r="D24" s="75"/>
      <c r="E24" s="52">
        <v>1</v>
      </c>
      <c r="F24" s="133">
        <f t="shared" si="11"/>
        <v>438</v>
      </c>
      <c r="G24" s="99" t="s">
        <v>684</v>
      </c>
      <c r="H24" s="134">
        <v>1</v>
      </c>
      <c r="I24" s="134">
        <v>438</v>
      </c>
      <c r="J24" s="123">
        <v>13244</v>
      </c>
      <c r="K24" s="53">
        <f t="shared" si="12"/>
        <v>13244</v>
      </c>
      <c r="L24" s="87">
        <f t="shared" si="13"/>
        <v>300.92967151241959</v>
      </c>
      <c r="M24" s="53">
        <f t="shared" si="14"/>
        <v>12943.07032848758</v>
      </c>
      <c r="N24" s="124">
        <v>30</v>
      </c>
      <c r="O24" s="88">
        <f t="shared" si="15"/>
        <v>6687.3260336093244</v>
      </c>
      <c r="P24" s="53">
        <f t="shared" si="16"/>
        <v>4619.697772839756</v>
      </c>
      <c r="Q24" s="53"/>
      <c r="R24" s="87">
        <v>9005</v>
      </c>
      <c r="S24" s="53"/>
      <c r="T24" s="53">
        <f t="shared" si="17"/>
        <v>1.3465770854811705</v>
      </c>
      <c r="U24" s="53">
        <f t="shared" si="18"/>
        <v>2.037390984732077</v>
      </c>
      <c r="V24" s="52">
        <f>IF(OR($R24=0,ISERROR($R24/$I24)),"-",(VLOOKUP($N24,'APP 2885'!$B$10:$G$59,6)*$I24)/($R24+$P24))</f>
        <v>1.8239817582992404</v>
      </c>
      <c r="W24" s="52"/>
      <c r="X24" s="53">
        <f t="shared" si="19"/>
        <v>1.9354627340491528</v>
      </c>
      <c r="Y24" s="53">
        <f t="shared" si="20"/>
        <v>2.6262766333000593</v>
      </c>
      <c r="Z24" s="52">
        <f>IF($M24=0,"-",(VLOOKUP($N24,'APP 2885'!$B$10:$G$59,4)*$I24)/(M24+P24))</f>
        <v>1.2863598647808012</v>
      </c>
      <c r="AA24" s="81"/>
    </row>
    <row r="25" spans="1:27" s="82" customFormat="1" ht="15.75" thickBot="1" x14ac:dyDescent="0.3">
      <c r="A25" s="99" t="s">
        <v>693</v>
      </c>
      <c r="B25" s="99" t="s">
        <v>691</v>
      </c>
      <c r="C25" s="79" t="s">
        <v>715</v>
      </c>
      <c r="D25" s="75"/>
      <c r="E25" s="52">
        <v>1</v>
      </c>
      <c r="F25" s="133">
        <f t="shared" si="11"/>
        <v>136</v>
      </c>
      <c r="G25" s="99" t="s">
        <v>684</v>
      </c>
      <c r="H25" s="134">
        <v>1</v>
      </c>
      <c r="I25" s="134">
        <v>136</v>
      </c>
      <c r="J25" s="123">
        <v>3780</v>
      </c>
      <c r="K25" s="53">
        <f t="shared" si="12"/>
        <v>3780</v>
      </c>
      <c r="L25" s="87">
        <f t="shared" si="13"/>
        <v>93.439350058650845</v>
      </c>
      <c r="M25" s="53">
        <f t="shared" si="14"/>
        <v>3686.5606499413493</v>
      </c>
      <c r="N25" s="124">
        <v>30</v>
      </c>
      <c r="O25" s="88">
        <f t="shared" si="15"/>
        <v>2076.4300013033517</v>
      </c>
      <c r="P25" s="53">
        <f t="shared" si="16"/>
        <v>1434.4267057219333</v>
      </c>
      <c r="Q25" s="53"/>
      <c r="R25" s="87">
        <v>2660</v>
      </c>
      <c r="S25" s="53"/>
      <c r="T25" s="53">
        <f t="shared" si="17"/>
        <v>1.2810448694780696</v>
      </c>
      <c r="U25" s="53">
        <f t="shared" si="18"/>
        <v>1.9718587687289759</v>
      </c>
      <c r="V25" s="52">
        <f>IF(OR($R25=0,ISERROR($R25/$I25)),"-",(VLOOKUP($N25,'APP 2885'!$B$10:$G$59,6)*$I25)/($R25+$P25))</f>
        <v>1.8845994701080979</v>
      </c>
      <c r="W25" s="52"/>
      <c r="X25" s="53">
        <f t="shared" si="19"/>
        <v>1.7754321829425199</v>
      </c>
      <c r="Y25" s="53">
        <f t="shared" si="20"/>
        <v>2.4662460821934267</v>
      </c>
      <c r="Z25" s="52">
        <f>IF($M25=0,"-",(VLOOKUP($N25,'APP 2885'!$B$10:$G$59,4)*$I25)/(M25+P25))</f>
        <v>1.369829588085639</v>
      </c>
      <c r="AA25" s="81"/>
    </row>
    <row r="26" spans="1:27" ht="15.75" thickBot="1" x14ac:dyDescent="0.3">
      <c r="A26" s="64" t="s">
        <v>99</v>
      </c>
      <c r="B26" s="65"/>
      <c r="C26" s="65"/>
      <c r="D26" s="65"/>
      <c r="E26" s="66">
        <f>SUM(E4:E25)</f>
        <v>134</v>
      </c>
      <c r="F26" s="65"/>
      <c r="G26" s="65"/>
      <c r="H26" s="64"/>
      <c r="I26" s="67">
        <f>SUM(I4:I25)</f>
        <v>181789.38105999999</v>
      </c>
      <c r="J26" s="65"/>
      <c r="K26" s="68">
        <f>SUM(K4:K25)</f>
        <v>912514.36899999995</v>
      </c>
      <c r="L26" s="69"/>
      <c r="M26" s="68">
        <f>SUM(M4:M25)</f>
        <v>799497.96435544407</v>
      </c>
      <c r="N26" s="64">
        <f>SUMPRODUCT(I4:I25,N4:N25)/SUM(I4:I25)</f>
        <v>27.71220321189865</v>
      </c>
      <c r="O26" s="70">
        <f>SUM(O4:O25)</f>
        <v>2523439.8922528294</v>
      </c>
      <c r="P26" s="70">
        <f>SUM(P4:P25)</f>
        <v>1044231</v>
      </c>
      <c r="Q26" s="65"/>
      <c r="R26" s="68">
        <f>SUM(R4:R25)-2855.24</f>
        <v>952113.21</v>
      </c>
      <c r="S26" s="65"/>
      <c r="T26" s="108">
        <f t="shared" si="17"/>
        <v>0.37730766360754892</v>
      </c>
      <c r="U26" s="68">
        <f>(R26+P26)/O26</f>
        <v>0.79112017533246692</v>
      </c>
      <c r="V26" s="65">
        <f>IF(OR($R26=0,ISERROR($R26/$I26)),"-",(VLOOKUP($N26,'APP 2885'!$B$10:$G$59,6)*$I26)/($R26+$P26))</f>
        <v>4.6371702123879333</v>
      </c>
      <c r="W26" s="65"/>
      <c r="X26" s="68">
        <f>M26/O26</f>
        <v>0.31682861430936771</v>
      </c>
      <c r="Y26" s="68">
        <f>(M26+P26)/O26</f>
        <v>0.73064112603428577</v>
      </c>
      <c r="Z26" s="65">
        <f>IF($M26=0,"-",(VLOOKUP($N26,'APP 2885'!$B$10:$G$59,4)*$I26)/(M26+P26))</f>
        <v>4.5641363844437075</v>
      </c>
      <c r="AA26" s="1"/>
    </row>
    <row r="27" spans="1:27" ht="15.75" thickBot="1" x14ac:dyDescent="0.3">
      <c r="A27" s="1"/>
      <c r="B27" s="1"/>
      <c r="C27" s="6"/>
      <c r="D27" s="6"/>
      <c r="E27" s="7"/>
      <c r="F27" s="7"/>
      <c r="G27" s="7"/>
      <c r="H27" s="9"/>
      <c r="I27" s="9"/>
      <c r="J27" s="7"/>
      <c r="K27" s="7"/>
      <c r="L27" s="7"/>
      <c r="M27" s="10"/>
      <c r="N27" s="11"/>
      <c r="O27" s="1"/>
      <c r="P27" s="7"/>
      <c r="Q27" s="7"/>
      <c r="R27" s="12"/>
      <c r="S27" s="7"/>
      <c r="T27" s="7"/>
      <c r="U27" s="7"/>
      <c r="V27" s="7"/>
      <c r="W27" s="7"/>
      <c r="X27" s="7"/>
      <c r="Y27" s="7"/>
      <c r="Z27" s="1"/>
      <c r="AA27" s="1"/>
    </row>
    <row r="28" spans="1:27" ht="15.75" thickBot="1" x14ac:dyDescent="0.3">
      <c r="A28" s="1"/>
      <c r="B28" s="13" t="s">
        <v>100</v>
      </c>
      <c r="C28" s="14">
        <v>5.0599999999999999E-2</v>
      </c>
      <c r="D28" s="6"/>
      <c r="E28" s="7"/>
      <c r="F28" s="7"/>
      <c r="G28" s="9"/>
      <c r="H28" s="7"/>
      <c r="I28" s="9"/>
      <c r="J28" s="1"/>
      <c r="K28" s="15"/>
      <c r="L28" s="7"/>
      <c r="M28" s="9"/>
      <c r="N28" s="9"/>
      <c r="O28" s="9"/>
      <c r="P28" s="9"/>
      <c r="Q28" s="7"/>
      <c r="R28" s="16"/>
      <c r="S28" s="9"/>
      <c r="T28" s="9"/>
      <c r="U28" s="8"/>
      <c r="V28" s="9"/>
      <c r="W28" s="7"/>
      <c r="X28" s="7"/>
      <c r="Y28" s="7"/>
      <c r="Z28" s="7"/>
      <c r="AA28" s="1"/>
    </row>
    <row r="29" spans="1:27" ht="15.75" thickBot="1" x14ac:dyDescent="0.3">
      <c r="A29" s="1"/>
      <c r="B29" s="13" t="s">
        <v>102</v>
      </c>
      <c r="C29" s="14">
        <v>0.02</v>
      </c>
      <c r="D29" s="6"/>
      <c r="E29" s="7"/>
      <c r="F29" s="1"/>
      <c r="G29" s="7"/>
      <c r="H29" s="8"/>
      <c r="I29" s="9"/>
      <c r="J29" s="1"/>
      <c r="K29" s="1"/>
      <c r="L29" s="1"/>
      <c r="M29" s="1"/>
      <c r="N29" s="1"/>
      <c r="O29" s="17"/>
      <c r="P29" s="7"/>
      <c r="Q29" s="7"/>
      <c r="R29" s="103"/>
      <c r="S29" s="7"/>
      <c r="T29" s="7"/>
      <c r="U29" s="7"/>
      <c r="V29" s="7"/>
      <c r="W29" s="7"/>
      <c r="X29" s="7"/>
      <c r="Y29" s="7"/>
      <c r="Z29" s="1"/>
      <c r="AA29" s="1"/>
    </row>
    <row r="30" spans="1:27" ht="15.75" thickBot="1" x14ac:dyDescent="0.3">
      <c r="A30" s="1"/>
      <c r="B30" s="13" t="s">
        <v>103</v>
      </c>
      <c r="C30" s="14">
        <v>5.0599999999999999E-2</v>
      </c>
      <c r="D30" s="6"/>
      <c r="E30" s="7"/>
      <c r="F30" s="1"/>
      <c r="G30" s="7"/>
      <c r="H30" s="8"/>
      <c r="I30" s="9"/>
      <c r="J30" s="1"/>
      <c r="K30" s="1"/>
      <c r="L30" s="1"/>
      <c r="M30" s="1"/>
      <c r="N30" s="1"/>
      <c r="O30" s="1"/>
      <c r="P30" s="7"/>
      <c r="Q30" s="7"/>
      <c r="R30" s="8"/>
      <c r="S30" s="7"/>
      <c r="T30" s="7"/>
      <c r="U30" s="7"/>
      <c r="V30" s="7"/>
      <c r="W30" s="7"/>
      <c r="X30" s="7"/>
      <c r="Y30" s="7"/>
      <c r="Z30" s="1"/>
      <c r="AA30" s="1"/>
    </row>
    <row r="31" spans="1:27" ht="15.75" thickBot="1" x14ac:dyDescent="0.3">
      <c r="A31" s="1"/>
      <c r="B31" s="13" t="s">
        <v>696</v>
      </c>
      <c r="C31" s="125">
        <v>1044231</v>
      </c>
      <c r="D31" s="6"/>
      <c r="E31" s="7"/>
      <c r="F31" s="7"/>
      <c r="G31" s="7"/>
      <c r="H31" s="9"/>
      <c r="I31" s="9"/>
      <c r="J31" s="1"/>
      <c r="K31" s="1"/>
      <c r="L31" s="1"/>
      <c r="M31" s="1"/>
      <c r="N31" s="1"/>
      <c r="O31" s="1"/>
      <c r="P31" s="7"/>
      <c r="Q31" s="7"/>
      <c r="R31" s="8"/>
      <c r="S31" s="7"/>
      <c r="T31" s="7"/>
      <c r="U31" s="7"/>
      <c r="V31" s="7"/>
      <c r="W31" s="7"/>
      <c r="X31" s="7"/>
      <c r="Y31" s="7"/>
      <c r="Z31" s="1"/>
      <c r="AA31" s="1"/>
    </row>
    <row r="32" spans="1:27" ht="15.75" thickBot="1" x14ac:dyDescent="0.3">
      <c r="A32" s="1"/>
      <c r="B32" s="13" t="s">
        <v>105</v>
      </c>
      <c r="C32" s="105">
        <f>C31*0.4</f>
        <v>417692.4</v>
      </c>
      <c r="D32" s="6"/>
      <c r="E32" s="7"/>
      <c r="F32" s="6"/>
      <c r="G32" s="7"/>
      <c r="H32" s="18"/>
      <c r="I32" s="9"/>
      <c r="J32" s="6"/>
      <c r="K32" s="6"/>
      <c r="L32" s="6"/>
      <c r="M32" s="6"/>
      <c r="N32" s="6"/>
      <c r="O32" s="6"/>
      <c r="P32" s="6"/>
      <c r="Q32" s="6"/>
      <c r="R32" s="18"/>
      <c r="S32" s="7"/>
      <c r="T32" s="6"/>
      <c r="U32" s="6"/>
      <c r="V32" s="6"/>
      <c r="W32" s="6"/>
      <c r="X32" s="6"/>
      <c r="Y32" s="6"/>
      <c r="Z32" s="6"/>
      <c r="AA32" s="1"/>
    </row>
    <row r="33" spans="1:27" ht="15.75" thickBot="1" x14ac:dyDescent="0.3">
      <c r="A33" s="1"/>
      <c r="B33" s="13" t="s">
        <v>106</v>
      </c>
      <c r="C33" s="105">
        <f>C31*0.6</f>
        <v>626538.6</v>
      </c>
      <c r="D33" s="6"/>
      <c r="E33" s="7"/>
      <c r="F33" s="6"/>
      <c r="G33" s="7"/>
      <c r="H33" s="18"/>
      <c r="I33" s="9"/>
      <c r="J33" s="6"/>
      <c r="K33" s="6"/>
      <c r="L33" s="6"/>
      <c r="M33" s="6"/>
      <c r="N33" s="6"/>
      <c r="O33" s="6"/>
      <c r="P33" s="6"/>
      <c r="Q33" s="6"/>
      <c r="R33" s="18"/>
      <c r="S33" s="18"/>
      <c r="T33" s="6"/>
      <c r="U33" s="6"/>
      <c r="V33" s="6"/>
      <c r="W33" s="6"/>
      <c r="X33" s="6"/>
      <c r="Y33" s="6"/>
      <c r="Z33" s="6"/>
      <c r="AA33" s="1"/>
    </row>
    <row r="34" spans="1:27" x14ac:dyDescent="0.25">
      <c r="A34" s="1"/>
      <c r="B34" s="6"/>
      <c r="C34" s="6"/>
      <c r="D34" s="6"/>
      <c r="E34" s="7"/>
      <c r="F34" s="6"/>
      <c r="G34" s="7"/>
      <c r="H34" s="18"/>
      <c r="I34" s="9"/>
      <c r="J34" s="6"/>
      <c r="K34" s="6"/>
      <c r="L34" s="6"/>
      <c r="M34" s="6"/>
      <c r="N34" s="6"/>
      <c r="O34" s="6"/>
      <c r="P34" s="6"/>
      <c r="Q34" s="6"/>
      <c r="R34" s="18"/>
      <c r="S34" s="18"/>
      <c r="T34" s="6"/>
      <c r="U34" s="6"/>
      <c r="V34" s="6"/>
      <c r="W34" s="6"/>
      <c r="X34" s="6"/>
      <c r="Y34" s="6"/>
      <c r="Z34" s="6"/>
      <c r="AA34" s="1"/>
    </row>
    <row r="35" spans="1:27" x14ac:dyDescent="0.25">
      <c r="A35" s="6"/>
      <c r="B35" s="6"/>
      <c r="C35" s="6"/>
      <c r="D35" s="6"/>
      <c r="E35" s="7"/>
      <c r="F35" s="6"/>
      <c r="G35" s="7"/>
      <c r="H35" s="18"/>
      <c r="I35" s="9"/>
      <c r="J35" s="6"/>
      <c r="K35" s="6"/>
      <c r="L35" s="6"/>
      <c r="M35" s="6"/>
      <c r="N35" s="6"/>
      <c r="O35" s="6"/>
      <c r="P35" s="6"/>
      <c r="Q35" s="6"/>
      <c r="R35" s="18"/>
      <c r="S35" s="18"/>
      <c r="T35" s="6"/>
      <c r="U35" s="6"/>
      <c r="V35" s="6"/>
      <c r="W35" s="6"/>
      <c r="X35" s="6"/>
      <c r="Y35" s="6"/>
      <c r="Z35" s="6"/>
      <c r="AA35" s="1"/>
    </row>
    <row r="36" spans="1:27" x14ac:dyDescent="0.25">
      <c r="A36" s="6"/>
      <c r="B36" s="19">
        <v>766935</v>
      </c>
      <c r="C36" s="6"/>
      <c r="D36" s="6"/>
      <c r="E36" s="7"/>
      <c r="F36" s="6"/>
      <c r="G36" s="7"/>
      <c r="H36" s="18"/>
      <c r="I36" s="9"/>
      <c r="J36" s="6"/>
      <c r="K36" s="6"/>
      <c r="L36" s="6"/>
      <c r="M36" s="6"/>
      <c r="N36" s="6"/>
      <c r="O36" s="6"/>
      <c r="P36" s="6"/>
      <c r="Q36" s="6"/>
      <c r="R36" s="18"/>
      <c r="S36" s="18"/>
      <c r="T36" s="6"/>
      <c r="U36" s="6"/>
      <c r="V36" s="6"/>
      <c r="W36" s="6"/>
      <c r="X36" s="6"/>
      <c r="Y36" s="6"/>
      <c r="Z36" s="6"/>
      <c r="AA36" s="1"/>
    </row>
    <row r="37" spans="1:27" x14ac:dyDescent="0.25">
      <c r="A37" s="1"/>
      <c r="B37" s="6"/>
      <c r="C37" s="6"/>
      <c r="D37" s="6"/>
      <c r="E37" s="7"/>
      <c r="F37" s="6"/>
      <c r="G37" s="7"/>
      <c r="H37" s="18"/>
      <c r="I37" s="9"/>
      <c r="J37" s="6"/>
      <c r="K37" s="6"/>
      <c r="L37" s="6"/>
      <c r="M37" s="6"/>
      <c r="N37" s="6"/>
      <c r="O37" s="6"/>
      <c r="P37" s="6"/>
      <c r="Q37" s="6"/>
      <c r="R37" s="18"/>
      <c r="S37" s="18"/>
      <c r="T37" s="6"/>
      <c r="U37" s="6"/>
      <c r="V37" s="6"/>
      <c r="W37" s="6"/>
      <c r="X37" s="6"/>
      <c r="Y37" s="6"/>
      <c r="Z37" s="6"/>
      <c r="AA37" s="1"/>
    </row>
    <row r="38" spans="1:27" x14ac:dyDescent="0.25">
      <c r="A38" s="1"/>
      <c r="B38" s="6"/>
      <c r="C38" s="6"/>
      <c r="D38" s="6"/>
      <c r="E38" s="7"/>
      <c r="F38" s="6"/>
      <c r="G38" s="7"/>
      <c r="H38" s="18"/>
      <c r="I38" s="9"/>
      <c r="J38" s="6"/>
      <c r="K38" s="6"/>
      <c r="L38" s="6"/>
      <c r="M38" s="6"/>
      <c r="N38" s="6"/>
      <c r="O38" s="6"/>
      <c r="P38" s="6"/>
      <c r="Q38" s="6"/>
      <c r="R38" s="18"/>
      <c r="S38" s="18"/>
      <c r="T38" s="6"/>
      <c r="U38" s="6"/>
      <c r="V38" s="6"/>
      <c r="W38" s="6"/>
      <c r="X38" s="6"/>
      <c r="Y38" s="6"/>
      <c r="Z38" s="6"/>
      <c r="AA38" s="1"/>
    </row>
    <row r="39" spans="1:27" x14ac:dyDescent="0.25">
      <c r="A39" s="1"/>
      <c r="B39" s="1"/>
      <c r="C39" s="6"/>
      <c r="D39" s="6"/>
      <c r="E39" s="7"/>
      <c r="F39" s="6"/>
      <c r="G39" s="7"/>
      <c r="H39" s="18"/>
      <c r="I39" s="9"/>
      <c r="J39" s="6"/>
      <c r="K39" s="6"/>
      <c r="L39" s="6"/>
      <c r="M39" s="6"/>
      <c r="N39" s="6"/>
      <c r="O39" s="6"/>
      <c r="P39" s="6"/>
      <c r="Q39" s="6"/>
      <c r="R39" s="18"/>
      <c r="S39" s="18"/>
      <c r="T39" s="6"/>
      <c r="U39" s="6"/>
      <c r="V39" s="6"/>
      <c r="W39" s="6"/>
      <c r="X39" s="6"/>
      <c r="Y39" s="6"/>
      <c r="Z39" s="6"/>
      <c r="AA39" s="1"/>
    </row>
    <row r="40" spans="1:27" x14ac:dyDescent="0.25">
      <c r="A40" s="1"/>
      <c r="B40" s="1"/>
      <c r="C40" s="6"/>
      <c r="D40" s="6"/>
      <c r="E40" s="7"/>
      <c r="F40" s="7"/>
      <c r="G40" s="7"/>
      <c r="H40" s="9"/>
      <c r="I40" s="9"/>
      <c r="J40" s="1"/>
      <c r="K40" s="1"/>
      <c r="L40" s="1"/>
      <c r="M40" s="1"/>
      <c r="N40" s="1"/>
      <c r="O40" s="1"/>
      <c r="P40" s="7"/>
      <c r="Q40" s="7"/>
      <c r="R40" s="8"/>
      <c r="S40" s="8"/>
      <c r="T40" s="7"/>
      <c r="U40" s="7"/>
      <c r="V40" s="7"/>
      <c r="W40" s="7"/>
      <c r="X40" s="7"/>
      <c r="Y40" s="7"/>
      <c r="Z40" s="1"/>
      <c r="AA40" s="1"/>
    </row>
    <row r="41" spans="1:27" x14ac:dyDescent="0.25">
      <c r="A41" s="1"/>
      <c r="B41" s="1"/>
      <c r="C41" s="6"/>
      <c r="D41" s="6"/>
      <c r="E41" s="7"/>
      <c r="F41" s="7"/>
      <c r="G41" s="7"/>
      <c r="H41" s="9"/>
      <c r="I41" s="9"/>
      <c r="J41" s="1"/>
      <c r="K41" s="1"/>
      <c r="L41" s="1"/>
      <c r="M41" s="1"/>
      <c r="N41" s="1"/>
      <c r="O41" s="1"/>
      <c r="P41" s="7"/>
      <c r="Q41" s="7"/>
      <c r="R41" s="8"/>
      <c r="S41" s="8"/>
      <c r="T41" s="7"/>
      <c r="U41" s="7"/>
      <c r="V41" s="7"/>
      <c r="W41" s="7"/>
      <c r="X41" s="7"/>
      <c r="Y41" s="7"/>
      <c r="Z41" s="1"/>
      <c r="AA41" s="1"/>
    </row>
    <row r="42" spans="1:27" x14ac:dyDescent="0.25">
      <c r="A42" s="1"/>
      <c r="B42" s="1"/>
      <c r="C42" s="6"/>
      <c r="D42" s="6"/>
      <c r="E42" s="7"/>
      <c r="F42" s="7"/>
      <c r="G42" s="7"/>
      <c r="H42" s="9"/>
      <c r="I42" s="9"/>
      <c r="J42" s="1"/>
      <c r="K42" s="1"/>
      <c r="L42" s="1"/>
      <c r="M42" s="1"/>
      <c r="N42" s="1"/>
      <c r="O42" s="1"/>
      <c r="P42" s="7"/>
      <c r="Q42" s="7"/>
      <c r="R42" s="8"/>
      <c r="S42" s="8"/>
      <c r="T42" s="7"/>
      <c r="U42" s="7"/>
      <c r="V42" s="7"/>
      <c r="W42" s="7"/>
      <c r="X42" s="7"/>
      <c r="Y42" s="7"/>
      <c r="Z42" s="1"/>
      <c r="AA42" s="1"/>
    </row>
    <row r="43" spans="1:27" x14ac:dyDescent="0.25">
      <c r="A43" s="1"/>
      <c r="B43" s="1"/>
      <c r="C43" s="6"/>
      <c r="D43" s="6"/>
      <c r="E43" s="7"/>
      <c r="F43" s="7"/>
      <c r="G43" s="7"/>
      <c r="H43" s="9"/>
      <c r="I43" s="9"/>
      <c r="J43" s="1"/>
      <c r="K43" s="1"/>
      <c r="L43" s="1"/>
      <c r="M43" s="1"/>
      <c r="N43" s="1"/>
      <c r="O43" s="1"/>
      <c r="P43" s="7"/>
      <c r="Q43" s="7"/>
      <c r="R43" s="8"/>
      <c r="S43" s="8"/>
      <c r="T43" s="7"/>
      <c r="U43" s="7"/>
      <c r="V43" s="7"/>
      <c r="W43" s="7"/>
      <c r="X43" s="7"/>
      <c r="Y43" s="7"/>
      <c r="Z43" s="1"/>
      <c r="AA43" s="1"/>
    </row>
    <row r="44" spans="1:27" x14ac:dyDescent="0.25">
      <c r="A44" s="1"/>
      <c r="B44" s="1"/>
      <c r="C44" s="6"/>
      <c r="D44" s="6"/>
      <c r="E44" s="7"/>
      <c r="F44" s="7"/>
      <c r="G44" s="7"/>
      <c r="H44" s="9"/>
      <c r="I44" s="9"/>
      <c r="J44" s="1"/>
      <c r="K44" s="1"/>
      <c r="L44" s="1"/>
      <c r="M44" s="1"/>
      <c r="N44" s="1"/>
      <c r="O44" s="1"/>
      <c r="P44" s="7"/>
      <c r="Q44" s="7"/>
      <c r="R44" s="8"/>
      <c r="S44" s="8"/>
      <c r="T44" s="7"/>
      <c r="U44" s="7"/>
      <c r="V44" s="7"/>
      <c r="W44" s="7"/>
      <c r="X44" s="7"/>
      <c r="Y44" s="7"/>
      <c r="Z44" s="1"/>
      <c r="AA44" s="1"/>
    </row>
    <row r="45" spans="1:27" x14ac:dyDescent="0.25">
      <c r="A45" s="1"/>
      <c r="B45" s="1"/>
      <c r="C45" s="6"/>
      <c r="D45" s="6"/>
      <c r="E45" s="7"/>
      <c r="F45" s="7"/>
      <c r="G45" s="7"/>
      <c r="H45" s="9"/>
      <c r="I45" s="9"/>
      <c r="J45" s="1"/>
      <c r="K45" s="1"/>
      <c r="L45" s="1"/>
      <c r="M45" s="1"/>
      <c r="N45" s="1"/>
      <c r="O45" s="1"/>
      <c r="P45" s="7"/>
      <c r="Q45" s="7"/>
      <c r="R45" s="8"/>
      <c r="S45" s="8"/>
      <c r="T45" s="7"/>
      <c r="U45" s="7"/>
      <c r="V45" s="7"/>
      <c r="W45" s="7"/>
      <c r="X45" s="7"/>
      <c r="Y45" s="7"/>
      <c r="Z45" s="1"/>
      <c r="AA45" s="1"/>
    </row>
  </sheetData>
  <autoFilter ref="A3:Z18" xr:uid="{43165159-6BCC-4DAB-95C8-03C24479E0B3}"/>
  <mergeCells count="2">
    <mergeCell ref="C1:Z1"/>
    <mergeCell ref="C2:Z2"/>
  </mergeCells>
  <dataValidations count="7">
    <dataValidation type="decimal" allowBlank="1" showInputMessage="1" showErrorMessage="1" errorTitle="Value beyond range" error="Current Inc Total must be a number from -1000000000 through 1000000000." promptTitle="Decimal number" prompt="Minimum Value: -1000000000._x000d__x000a_Maximum Value: 1000000000._x000d__x000a_  " sqref="R20:R25" xr:uid="{E2E1A488-4471-482A-99D4-BB3DFA7A5549}">
      <formula1>-1000000000</formula1>
      <formula2>1000000000</formula2>
    </dataValidation>
    <dataValidation showInputMessage="1" showErrorMessage="1" error=" " promptTitle="Lookup (required)" prompt="This Parent Project record must already exist in Microsoft Dynamics 365 or in this source file." sqref="A20:A25" xr:uid="{3188D4E6-7244-45CE-A474-F15E2910A525}"/>
    <dataValidation type="decimal" allowBlank="1" showInputMessage="1" showErrorMessage="1" errorTitle="Value beyond range" error="Measure Life must be a number from -1000000000 through 1000000000." promptTitle="Decimal number" prompt="Minimum Value: -1000000000._x000d__x000a_Maximum Value: 1000000000._x000d__x000a_  " sqref="N20:N25" xr:uid="{E0195E0B-4C75-4CE8-8E0F-AA972471173D}">
      <formula1>-1000000000</formula1>
      <formula2>1000000000</formula2>
    </dataValidation>
    <dataValidation type="decimal" allowBlank="1" showInputMessage="1" showErrorMessage="1" errorTitle="Value beyond range" error="Current Units must be a number from -1000000000 through 1000000000." promptTitle="Decimal number" prompt="Minimum Value: -1000000000._x000d__x000a_Maximum Value: 1000000000._x000d__x000a_  " sqref="H11 H16 H20:H25" xr:uid="{263EFA48-BAD3-4BFF-B398-BBE4105B89B5}">
      <formula1>-1000000000</formula1>
      <formula2>1000000000</formula2>
    </dataValidation>
    <dataValidation type="decimal" allowBlank="1" showInputMessage="1" showErrorMessage="1" errorTitle="Value beyond range" error="Current Savings thm must be a number from -1000000000 through 1000000000." promptTitle="Decimal number" prompt="Minimum Value: -1000000000._x000d__x000a_Maximum Value: 1000000000._x000d__x000a_  " sqref="F20:F25 I20:I25" xr:uid="{2753AFD3-4B26-4AE9-99AC-5450E80F508C}">
      <formula1>-1000000000</formula1>
      <formula2>1000000000</formula2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G20:G25 G4:G16" xr:uid="{08F0406A-F42B-403B-9379-F919CB56B26F}">
      <formula1>100</formula1>
    </dataValidation>
    <dataValidation allowBlank="1" showInputMessage="1" showErrorMessage="1" error=" " promptTitle="Lookup" prompt="This Measure Selector record must already exist in Microsoft Dynamics 365 or in this source file." sqref="B20:B25 B4:B18" xr:uid="{D90036AC-A646-47A3-980B-301D64003E75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DAA7-AEAC-4D9B-8762-1272A404E902}">
  <dimension ref="A1:AN135"/>
  <sheetViews>
    <sheetView topLeftCell="A109" workbookViewId="0">
      <selection activeCell="B1" sqref="B1:B135"/>
    </sheetView>
  </sheetViews>
  <sheetFormatPr defaultColWidth="9.140625" defaultRowHeight="15" x14ac:dyDescent="0.25"/>
  <cols>
    <col min="1" max="1" width="10.5703125" style="127" bestFit="1" customWidth="1"/>
    <col min="2" max="2" width="33.42578125" style="127" bestFit="1" customWidth="1"/>
    <col min="3" max="3" width="20.5703125" style="127" bestFit="1" customWidth="1"/>
    <col min="4" max="4" width="19" style="127" bestFit="1" customWidth="1"/>
    <col min="5" max="5" width="54.28515625" style="127" bestFit="1" customWidth="1"/>
    <col min="6" max="6" width="61.42578125" style="127" bestFit="1" customWidth="1"/>
    <col min="7" max="7" width="13.28515625" style="127" bestFit="1" customWidth="1"/>
    <col min="8" max="8" width="10.28515625" style="127" bestFit="1" customWidth="1"/>
    <col min="9" max="9" width="10.140625" style="127" bestFit="1" customWidth="1"/>
    <col min="10" max="10" width="19.5703125" style="127" bestFit="1" customWidth="1"/>
    <col min="11" max="11" width="22" style="127" bestFit="1" customWidth="1"/>
    <col min="12" max="12" width="16.140625" style="127" bestFit="1" customWidth="1"/>
    <col min="13" max="13" width="23.140625" style="127" bestFit="1" customWidth="1"/>
    <col min="14" max="14" width="13.7109375" style="127" bestFit="1" customWidth="1"/>
    <col min="15" max="15" width="11.85546875" style="127" bestFit="1" customWidth="1"/>
    <col min="16" max="16" width="12.5703125" style="127" bestFit="1" customWidth="1"/>
    <col min="17" max="17" width="14.28515625" style="127" bestFit="1" customWidth="1"/>
    <col min="18" max="18" width="11.7109375" style="127" bestFit="1" customWidth="1"/>
    <col min="19" max="19" width="17.28515625" style="127" bestFit="1" customWidth="1"/>
    <col min="20" max="20" width="28.7109375" style="127" bestFit="1" customWidth="1"/>
    <col min="21" max="21" width="39.7109375" style="127" bestFit="1" customWidth="1"/>
    <col min="22" max="22" width="11.28515625" style="127" bestFit="1" customWidth="1"/>
    <col min="23" max="23" width="27.5703125" style="127" bestFit="1" customWidth="1"/>
    <col min="24" max="24" width="8.5703125" style="127" bestFit="1" customWidth="1"/>
    <col min="25" max="25" width="16.7109375" style="127" bestFit="1" customWidth="1"/>
    <col min="26" max="26" width="12.7109375" style="127" bestFit="1" customWidth="1"/>
    <col min="27" max="27" width="16.42578125" style="127" bestFit="1" customWidth="1"/>
    <col min="28" max="28" width="46.5703125" style="127" bestFit="1" customWidth="1"/>
    <col min="29" max="29" width="31.85546875" style="127" bestFit="1" customWidth="1"/>
    <col min="30" max="30" width="42.42578125" style="127" bestFit="1" customWidth="1"/>
    <col min="31" max="31" width="37.7109375" style="127" bestFit="1" customWidth="1"/>
    <col min="32" max="32" width="23.28515625" style="127" bestFit="1" customWidth="1"/>
    <col min="33" max="33" width="22.28515625" style="127" bestFit="1" customWidth="1"/>
    <col min="34" max="34" width="26.28515625" style="127" bestFit="1" customWidth="1"/>
    <col min="35" max="35" width="26.42578125" style="127" bestFit="1" customWidth="1"/>
    <col min="36" max="36" width="24" style="127" bestFit="1" customWidth="1"/>
    <col min="37" max="37" width="32.7109375" style="127" bestFit="1" customWidth="1"/>
    <col min="38" max="38" width="33.140625" style="127" bestFit="1" customWidth="1"/>
    <col min="39" max="39" width="37.28515625" style="127" bestFit="1" customWidth="1"/>
    <col min="40" max="40" width="16.7109375" style="127" bestFit="1" customWidth="1"/>
    <col min="41" max="16384" width="9.140625" style="127"/>
  </cols>
  <sheetData>
    <row r="1" spans="1:40" x14ac:dyDescent="0.25">
      <c r="A1" s="126" t="s">
        <v>718</v>
      </c>
      <c r="B1" s="126" t="s">
        <v>107</v>
      </c>
      <c r="C1" s="126" t="s">
        <v>719</v>
      </c>
      <c r="D1" s="126" t="s">
        <v>720</v>
      </c>
      <c r="E1" s="126" t="s">
        <v>721</v>
      </c>
      <c r="F1" s="126" t="s">
        <v>722</v>
      </c>
      <c r="G1" s="126" t="s">
        <v>723</v>
      </c>
      <c r="H1" s="126" t="s">
        <v>724</v>
      </c>
      <c r="I1" s="126" t="s">
        <v>725</v>
      </c>
      <c r="J1" s="126" t="s">
        <v>726</v>
      </c>
      <c r="K1" s="126" t="s">
        <v>727</v>
      </c>
      <c r="L1" s="126" t="s">
        <v>743</v>
      </c>
      <c r="M1" s="126" t="s">
        <v>728</v>
      </c>
      <c r="N1" s="126" t="s">
        <v>729</v>
      </c>
      <c r="O1" s="126" t="s">
        <v>730</v>
      </c>
      <c r="P1" s="126" t="s">
        <v>731</v>
      </c>
      <c r="Q1" s="126" t="s">
        <v>732</v>
      </c>
      <c r="R1" s="126" t="s">
        <v>733</v>
      </c>
      <c r="S1" s="126" t="s">
        <v>734</v>
      </c>
      <c r="T1" s="126" t="s">
        <v>735</v>
      </c>
      <c r="U1" s="126" t="s">
        <v>736</v>
      </c>
      <c r="V1" s="126" t="s">
        <v>737</v>
      </c>
      <c r="W1" s="126" t="s">
        <v>738</v>
      </c>
      <c r="X1" s="126" t="s">
        <v>739</v>
      </c>
      <c r="Y1" s="126" t="s">
        <v>740</v>
      </c>
      <c r="Z1" s="126" t="s">
        <v>741</v>
      </c>
      <c r="AA1" s="126" t="s">
        <v>742</v>
      </c>
      <c r="AB1" s="126" t="s">
        <v>744</v>
      </c>
      <c r="AC1" s="126" t="s">
        <v>745</v>
      </c>
      <c r="AD1" s="126" t="s">
        <v>108</v>
      </c>
      <c r="AE1" s="126" t="s">
        <v>109</v>
      </c>
      <c r="AF1" s="126" t="s">
        <v>746</v>
      </c>
      <c r="AG1" s="126" t="s">
        <v>747</v>
      </c>
      <c r="AH1" s="126" t="s">
        <v>748</v>
      </c>
      <c r="AI1" s="126" t="s">
        <v>749</v>
      </c>
      <c r="AJ1" s="126" t="s">
        <v>750</v>
      </c>
      <c r="AK1" s="126" t="s">
        <v>751</v>
      </c>
      <c r="AL1" s="126" t="s">
        <v>752</v>
      </c>
      <c r="AM1" s="126" t="s">
        <v>753</v>
      </c>
      <c r="AN1" s="126" t="s">
        <v>754</v>
      </c>
    </row>
    <row r="2" spans="1:40" x14ac:dyDescent="0.25">
      <c r="A2" s="128" t="s">
        <v>755</v>
      </c>
      <c r="B2" s="128" t="s">
        <v>756</v>
      </c>
      <c r="C2" s="128" t="s">
        <v>757</v>
      </c>
      <c r="D2" s="128" t="s">
        <v>757</v>
      </c>
      <c r="E2" s="128" t="s">
        <v>74</v>
      </c>
      <c r="F2" s="128" t="s">
        <v>702</v>
      </c>
      <c r="G2" s="129">
        <v>1</v>
      </c>
      <c r="H2" s="128" t="s">
        <v>684</v>
      </c>
      <c r="I2" s="129">
        <v>0</v>
      </c>
      <c r="J2" s="129">
        <v>0</v>
      </c>
      <c r="K2" s="130"/>
      <c r="L2" s="129">
        <v>500</v>
      </c>
      <c r="M2" s="128" t="s">
        <v>758</v>
      </c>
      <c r="N2" s="128" t="s">
        <v>759</v>
      </c>
      <c r="O2" s="128" t="s">
        <v>760</v>
      </c>
      <c r="P2" s="131">
        <v>0</v>
      </c>
      <c r="Q2" s="132"/>
      <c r="R2" s="132"/>
      <c r="S2" s="129">
        <v>500</v>
      </c>
      <c r="T2" s="128"/>
      <c r="U2" s="128" t="s">
        <v>761</v>
      </c>
      <c r="V2" s="132">
        <v>45653</v>
      </c>
      <c r="W2" s="128"/>
      <c r="X2" s="129"/>
      <c r="Y2" s="128"/>
      <c r="Z2" s="129"/>
      <c r="AA2" s="129"/>
      <c r="AB2" s="128" t="s">
        <v>762</v>
      </c>
      <c r="AC2" s="128" t="s">
        <v>763</v>
      </c>
      <c r="AD2" s="128" t="s">
        <v>764</v>
      </c>
      <c r="AE2" s="128" t="s">
        <v>765</v>
      </c>
      <c r="AF2" s="128" t="s">
        <v>766</v>
      </c>
      <c r="AG2" s="128" t="s">
        <v>767</v>
      </c>
      <c r="AH2" s="128" t="s">
        <v>766</v>
      </c>
      <c r="AI2" s="128" t="s">
        <v>766</v>
      </c>
      <c r="AJ2" s="128" t="s">
        <v>768</v>
      </c>
      <c r="AK2" s="132">
        <v>45703</v>
      </c>
      <c r="AL2" s="128" t="s">
        <v>769</v>
      </c>
      <c r="AM2" s="128" t="s">
        <v>770</v>
      </c>
      <c r="AN2" s="129">
        <v>0</v>
      </c>
    </row>
    <row r="3" spans="1:40" x14ac:dyDescent="0.25">
      <c r="A3" s="128" t="s">
        <v>755</v>
      </c>
      <c r="B3" s="128" t="s">
        <v>756</v>
      </c>
      <c r="C3" s="128" t="s">
        <v>771</v>
      </c>
      <c r="D3" s="128" t="s">
        <v>771</v>
      </c>
      <c r="E3" s="128" t="s">
        <v>42</v>
      </c>
      <c r="F3" s="128" t="s">
        <v>772</v>
      </c>
      <c r="G3" s="129">
        <v>1478</v>
      </c>
      <c r="H3" s="128" t="s">
        <v>680</v>
      </c>
      <c r="I3" s="129">
        <v>5144</v>
      </c>
      <c r="J3" s="129">
        <v>472.96</v>
      </c>
      <c r="K3" s="130">
        <v>0.32</v>
      </c>
      <c r="L3" s="129">
        <v>3695</v>
      </c>
      <c r="M3" s="128" t="s">
        <v>773</v>
      </c>
      <c r="N3" s="128" t="s">
        <v>774</v>
      </c>
      <c r="O3" s="128" t="s">
        <v>760</v>
      </c>
      <c r="P3" s="131">
        <v>30</v>
      </c>
      <c r="Q3" s="132">
        <v>43515</v>
      </c>
      <c r="R3" s="132"/>
      <c r="S3" s="129">
        <v>2.5</v>
      </c>
      <c r="T3" s="128" t="s">
        <v>775</v>
      </c>
      <c r="U3" s="128" t="s">
        <v>761</v>
      </c>
      <c r="V3" s="132">
        <v>45653</v>
      </c>
      <c r="W3" s="128"/>
      <c r="X3" s="129"/>
      <c r="Y3" s="128"/>
      <c r="Z3" s="129">
        <v>0</v>
      </c>
      <c r="AA3" s="129">
        <v>49</v>
      </c>
      <c r="AB3" s="128" t="s">
        <v>762</v>
      </c>
      <c r="AC3" s="128" t="s">
        <v>763</v>
      </c>
      <c r="AD3" s="128" t="s">
        <v>764</v>
      </c>
      <c r="AE3" s="128" t="s">
        <v>765</v>
      </c>
      <c r="AF3" s="128" t="s">
        <v>766</v>
      </c>
      <c r="AG3" s="128" t="s">
        <v>767</v>
      </c>
      <c r="AH3" s="128" t="s">
        <v>766</v>
      </c>
      <c r="AI3" s="128" t="s">
        <v>766</v>
      </c>
      <c r="AJ3" s="128" t="s">
        <v>768</v>
      </c>
      <c r="AK3" s="132">
        <v>45703</v>
      </c>
      <c r="AL3" s="128" t="s">
        <v>769</v>
      </c>
      <c r="AM3" s="128" t="s">
        <v>770</v>
      </c>
      <c r="AN3" s="129">
        <v>0</v>
      </c>
    </row>
    <row r="4" spans="1:40" x14ac:dyDescent="0.25">
      <c r="A4" s="128" t="s">
        <v>755</v>
      </c>
      <c r="B4" s="128" t="s">
        <v>756</v>
      </c>
      <c r="C4" s="128" t="s">
        <v>771</v>
      </c>
      <c r="D4" s="128" t="s">
        <v>771</v>
      </c>
      <c r="E4" s="128" t="s">
        <v>48</v>
      </c>
      <c r="F4" s="128" t="s">
        <v>776</v>
      </c>
      <c r="G4" s="129">
        <v>736</v>
      </c>
      <c r="H4" s="128" t="s">
        <v>681</v>
      </c>
      <c r="I4" s="129">
        <v>2428</v>
      </c>
      <c r="J4" s="129">
        <v>41.22</v>
      </c>
      <c r="K4" s="130">
        <v>5.6000000000000001E-2</v>
      </c>
      <c r="L4" s="129">
        <v>920</v>
      </c>
      <c r="M4" s="128" t="s">
        <v>777</v>
      </c>
      <c r="N4" s="128" t="s">
        <v>774</v>
      </c>
      <c r="O4" s="128" t="s">
        <v>760</v>
      </c>
      <c r="P4" s="131">
        <v>30</v>
      </c>
      <c r="Q4" s="132">
        <v>44652</v>
      </c>
      <c r="R4" s="132"/>
      <c r="S4" s="129">
        <v>1.25</v>
      </c>
      <c r="T4" s="128" t="s">
        <v>778</v>
      </c>
      <c r="U4" s="128" t="s">
        <v>761</v>
      </c>
      <c r="V4" s="132">
        <v>45653</v>
      </c>
      <c r="W4" s="128"/>
      <c r="X4" s="129"/>
      <c r="Y4" s="128"/>
      <c r="Z4" s="129">
        <v>0</v>
      </c>
      <c r="AA4" s="129">
        <v>30</v>
      </c>
      <c r="AB4" s="128" t="s">
        <v>762</v>
      </c>
      <c r="AC4" s="128" t="s">
        <v>763</v>
      </c>
      <c r="AD4" s="128" t="s">
        <v>764</v>
      </c>
      <c r="AE4" s="128" t="s">
        <v>765</v>
      </c>
      <c r="AF4" s="128" t="s">
        <v>766</v>
      </c>
      <c r="AG4" s="128" t="s">
        <v>767</v>
      </c>
      <c r="AH4" s="128" t="s">
        <v>766</v>
      </c>
      <c r="AI4" s="128" t="s">
        <v>766</v>
      </c>
      <c r="AJ4" s="128" t="s">
        <v>768</v>
      </c>
      <c r="AK4" s="132">
        <v>45703</v>
      </c>
      <c r="AL4" s="128" t="s">
        <v>769</v>
      </c>
      <c r="AM4" s="128" t="s">
        <v>770</v>
      </c>
      <c r="AN4" s="129">
        <v>0</v>
      </c>
    </row>
    <row r="5" spans="1:40" x14ac:dyDescent="0.25">
      <c r="A5" s="128" t="s">
        <v>779</v>
      </c>
      <c r="B5" s="128" t="s">
        <v>780</v>
      </c>
      <c r="C5" s="128" t="s">
        <v>69</v>
      </c>
      <c r="D5" s="128"/>
      <c r="E5" s="128" t="s">
        <v>70</v>
      </c>
      <c r="F5" s="128"/>
      <c r="G5" s="129">
        <v>1</v>
      </c>
      <c r="H5" s="128"/>
      <c r="I5" s="129">
        <v>0</v>
      </c>
      <c r="J5" s="129">
        <v>0</v>
      </c>
      <c r="K5" s="130">
        <v>0</v>
      </c>
      <c r="L5" s="129">
        <v>100</v>
      </c>
      <c r="M5" s="128" t="s">
        <v>781</v>
      </c>
      <c r="N5" s="128" t="s">
        <v>759</v>
      </c>
      <c r="O5" s="128" t="s">
        <v>760</v>
      </c>
      <c r="P5" s="131">
        <v>0</v>
      </c>
      <c r="Q5" s="132"/>
      <c r="R5" s="132"/>
      <c r="S5" s="129">
        <v>100</v>
      </c>
      <c r="T5" s="128"/>
      <c r="U5" s="128" t="s">
        <v>782</v>
      </c>
      <c r="V5" s="132">
        <v>45886</v>
      </c>
      <c r="W5" s="128"/>
      <c r="X5" s="129"/>
      <c r="Y5" s="128"/>
      <c r="Z5" s="129"/>
      <c r="AA5" s="129"/>
      <c r="AB5" s="128" t="s">
        <v>783</v>
      </c>
      <c r="AC5" s="128" t="s">
        <v>763</v>
      </c>
      <c r="AD5" s="128" t="s">
        <v>784</v>
      </c>
      <c r="AE5" s="128" t="s">
        <v>785</v>
      </c>
      <c r="AF5" s="128" t="s">
        <v>786</v>
      </c>
      <c r="AG5" s="128" t="s">
        <v>787</v>
      </c>
      <c r="AH5" s="128" t="s">
        <v>788</v>
      </c>
      <c r="AI5" s="128" t="s">
        <v>786</v>
      </c>
      <c r="AJ5" s="128" t="s">
        <v>768</v>
      </c>
      <c r="AK5" s="132">
        <v>45972</v>
      </c>
      <c r="AL5" s="128" t="s">
        <v>769</v>
      </c>
      <c r="AM5" s="128" t="s">
        <v>770</v>
      </c>
      <c r="AN5" s="129">
        <v>0</v>
      </c>
    </row>
    <row r="6" spans="1:40" x14ac:dyDescent="0.25">
      <c r="A6" s="128" t="s">
        <v>779</v>
      </c>
      <c r="B6" s="128" t="s">
        <v>780</v>
      </c>
      <c r="C6" s="128" t="s">
        <v>789</v>
      </c>
      <c r="D6" s="128" t="s">
        <v>789</v>
      </c>
      <c r="E6" s="128" t="s">
        <v>697</v>
      </c>
      <c r="F6" s="128" t="s">
        <v>699</v>
      </c>
      <c r="G6" s="129">
        <v>212.5</v>
      </c>
      <c r="H6" s="128" t="s">
        <v>679</v>
      </c>
      <c r="I6" s="129">
        <v>308840.76</v>
      </c>
      <c r="J6" s="129">
        <v>2401.12</v>
      </c>
      <c r="K6" s="130">
        <v>11.3041</v>
      </c>
      <c r="L6" s="129">
        <v>10625</v>
      </c>
      <c r="M6" s="128" t="s">
        <v>790</v>
      </c>
      <c r="N6" s="128" t="s">
        <v>774</v>
      </c>
      <c r="O6" s="128" t="s">
        <v>760</v>
      </c>
      <c r="P6" s="131">
        <v>15</v>
      </c>
      <c r="Q6" s="132">
        <v>45366</v>
      </c>
      <c r="R6" s="132"/>
      <c r="S6" s="129">
        <v>50</v>
      </c>
      <c r="T6" s="128" t="s">
        <v>791</v>
      </c>
      <c r="U6" s="128" t="s">
        <v>782</v>
      </c>
      <c r="V6" s="132">
        <v>45886</v>
      </c>
      <c r="W6" s="128" t="s">
        <v>792</v>
      </c>
      <c r="X6" s="129"/>
      <c r="Y6" s="128"/>
      <c r="Z6" s="129"/>
      <c r="AA6" s="129"/>
      <c r="AB6" s="128" t="s">
        <v>783</v>
      </c>
      <c r="AC6" s="128" t="s">
        <v>763</v>
      </c>
      <c r="AD6" s="128" t="s">
        <v>784</v>
      </c>
      <c r="AE6" s="128" t="s">
        <v>785</v>
      </c>
      <c r="AF6" s="128" t="s">
        <v>786</v>
      </c>
      <c r="AG6" s="128" t="s">
        <v>787</v>
      </c>
      <c r="AH6" s="128" t="s">
        <v>788</v>
      </c>
      <c r="AI6" s="128" t="s">
        <v>786</v>
      </c>
      <c r="AJ6" s="128" t="s">
        <v>768</v>
      </c>
      <c r="AK6" s="132">
        <v>45972</v>
      </c>
      <c r="AL6" s="128" t="s">
        <v>769</v>
      </c>
      <c r="AM6" s="128" t="s">
        <v>770</v>
      </c>
      <c r="AN6" s="129">
        <v>0</v>
      </c>
    </row>
    <row r="7" spans="1:40" x14ac:dyDescent="0.25">
      <c r="A7" s="128" t="s">
        <v>779</v>
      </c>
      <c r="B7" s="128" t="s">
        <v>793</v>
      </c>
      <c r="C7" s="128" t="s">
        <v>794</v>
      </c>
      <c r="D7" s="128" t="s">
        <v>795</v>
      </c>
      <c r="E7" s="128" t="s">
        <v>35</v>
      </c>
      <c r="F7" s="128" t="s">
        <v>796</v>
      </c>
      <c r="G7" s="129">
        <v>6</v>
      </c>
      <c r="H7" s="128" t="s">
        <v>682</v>
      </c>
      <c r="I7" s="129">
        <v>6367.35</v>
      </c>
      <c r="J7" s="129">
        <v>228</v>
      </c>
      <c r="K7" s="130">
        <v>38</v>
      </c>
      <c r="L7" s="129">
        <v>900</v>
      </c>
      <c r="M7" s="128" t="s">
        <v>797</v>
      </c>
      <c r="N7" s="128" t="s">
        <v>774</v>
      </c>
      <c r="O7" s="128" t="s">
        <v>760</v>
      </c>
      <c r="P7" s="131">
        <v>20</v>
      </c>
      <c r="Q7" s="132">
        <v>43515</v>
      </c>
      <c r="R7" s="132"/>
      <c r="S7" s="129">
        <v>150</v>
      </c>
      <c r="T7" s="128" t="s">
        <v>775</v>
      </c>
      <c r="U7" s="128" t="s">
        <v>798</v>
      </c>
      <c r="V7" s="132">
        <v>45814</v>
      </c>
      <c r="W7" s="128" t="s">
        <v>799</v>
      </c>
      <c r="X7" s="129">
        <v>95</v>
      </c>
      <c r="Y7" s="128" t="s">
        <v>800</v>
      </c>
      <c r="Z7" s="129"/>
      <c r="AA7" s="129"/>
      <c r="AB7" s="128" t="s">
        <v>801</v>
      </c>
      <c r="AC7" s="128" t="s">
        <v>802</v>
      </c>
      <c r="AD7" s="128" t="s">
        <v>803</v>
      </c>
      <c r="AE7" s="128" t="s">
        <v>804</v>
      </c>
      <c r="AF7" s="128" t="s">
        <v>805</v>
      </c>
      <c r="AG7" s="128" t="s">
        <v>806</v>
      </c>
      <c r="AH7" s="128" t="s">
        <v>807</v>
      </c>
      <c r="AI7" s="128" t="s">
        <v>808</v>
      </c>
      <c r="AJ7" s="128" t="s">
        <v>809</v>
      </c>
      <c r="AK7" s="132">
        <v>45972</v>
      </c>
      <c r="AL7" s="128" t="s">
        <v>769</v>
      </c>
      <c r="AM7" s="128" t="s">
        <v>770</v>
      </c>
      <c r="AN7" s="129">
        <v>0</v>
      </c>
    </row>
    <row r="8" spans="1:40" x14ac:dyDescent="0.25">
      <c r="A8" s="128" t="s">
        <v>779</v>
      </c>
      <c r="B8" s="128" t="s">
        <v>810</v>
      </c>
      <c r="C8" s="128" t="s">
        <v>771</v>
      </c>
      <c r="D8" s="128" t="s">
        <v>771</v>
      </c>
      <c r="E8" s="128" t="s">
        <v>42</v>
      </c>
      <c r="F8" s="128" t="s">
        <v>772</v>
      </c>
      <c r="G8" s="129">
        <v>14568</v>
      </c>
      <c r="H8" s="128" t="s">
        <v>680</v>
      </c>
      <c r="I8" s="129">
        <v>37170</v>
      </c>
      <c r="J8" s="129">
        <v>4661.76</v>
      </c>
      <c r="K8" s="130">
        <v>0.32</v>
      </c>
      <c r="L8" s="129">
        <v>36420</v>
      </c>
      <c r="M8" s="128" t="s">
        <v>773</v>
      </c>
      <c r="N8" s="128" t="s">
        <v>774</v>
      </c>
      <c r="O8" s="128" t="s">
        <v>760</v>
      </c>
      <c r="P8" s="131">
        <v>30</v>
      </c>
      <c r="Q8" s="132">
        <v>43515</v>
      </c>
      <c r="R8" s="132"/>
      <c r="S8" s="129">
        <v>2.5</v>
      </c>
      <c r="T8" s="128" t="s">
        <v>775</v>
      </c>
      <c r="U8" s="128" t="s">
        <v>811</v>
      </c>
      <c r="V8" s="132">
        <v>45934</v>
      </c>
      <c r="W8" s="128"/>
      <c r="X8" s="129"/>
      <c r="Y8" s="128"/>
      <c r="Z8" s="129">
        <v>0</v>
      </c>
      <c r="AA8" s="129">
        <v>49</v>
      </c>
      <c r="AB8" s="128" t="s">
        <v>811</v>
      </c>
      <c r="AC8" s="128" t="s">
        <v>802</v>
      </c>
      <c r="AD8" s="128" t="s">
        <v>812</v>
      </c>
      <c r="AE8" s="128" t="s">
        <v>813</v>
      </c>
      <c r="AF8" s="128" t="s">
        <v>814</v>
      </c>
      <c r="AG8" s="128" t="s">
        <v>815</v>
      </c>
      <c r="AH8" s="128" t="s">
        <v>807</v>
      </c>
      <c r="AI8" s="128" t="s">
        <v>808</v>
      </c>
      <c r="AJ8" s="128" t="s">
        <v>809</v>
      </c>
      <c r="AK8" s="132">
        <v>45972</v>
      </c>
      <c r="AL8" s="128" t="s">
        <v>769</v>
      </c>
      <c r="AM8" s="128" t="s">
        <v>770</v>
      </c>
      <c r="AN8" s="129">
        <v>0</v>
      </c>
    </row>
    <row r="9" spans="1:40" x14ac:dyDescent="0.25">
      <c r="A9" s="128" t="s">
        <v>816</v>
      </c>
      <c r="B9" s="128" t="s">
        <v>817</v>
      </c>
      <c r="C9" s="128" t="s">
        <v>69</v>
      </c>
      <c r="D9" s="128"/>
      <c r="E9" s="128" t="s">
        <v>70</v>
      </c>
      <c r="F9" s="128"/>
      <c r="G9" s="129">
        <v>1</v>
      </c>
      <c r="H9" s="128"/>
      <c r="I9" s="129">
        <v>0</v>
      </c>
      <c r="J9" s="129">
        <v>0</v>
      </c>
      <c r="K9" s="130">
        <v>0</v>
      </c>
      <c r="L9" s="129">
        <v>100</v>
      </c>
      <c r="M9" s="128" t="s">
        <v>781</v>
      </c>
      <c r="N9" s="128" t="s">
        <v>759</v>
      </c>
      <c r="O9" s="128" t="s">
        <v>760</v>
      </c>
      <c r="P9" s="131">
        <v>0</v>
      </c>
      <c r="Q9" s="132"/>
      <c r="R9" s="132"/>
      <c r="S9" s="129">
        <v>100</v>
      </c>
      <c r="T9" s="128"/>
      <c r="U9" s="128" t="s">
        <v>818</v>
      </c>
      <c r="V9" s="132">
        <v>45943</v>
      </c>
      <c r="W9" s="128"/>
      <c r="X9" s="129"/>
      <c r="Y9" s="128"/>
      <c r="Z9" s="129"/>
      <c r="AA9" s="129"/>
      <c r="AB9" s="128" t="s">
        <v>819</v>
      </c>
      <c r="AC9" s="128" t="s">
        <v>802</v>
      </c>
      <c r="AD9" s="128" t="s">
        <v>820</v>
      </c>
      <c r="AE9" s="128" t="s">
        <v>821</v>
      </c>
      <c r="AF9" s="128" t="s">
        <v>822</v>
      </c>
      <c r="AG9" s="128" t="s">
        <v>823</v>
      </c>
      <c r="AH9" s="128" t="s">
        <v>824</v>
      </c>
      <c r="AI9" s="128" t="s">
        <v>825</v>
      </c>
      <c r="AJ9" s="128" t="s">
        <v>809</v>
      </c>
      <c r="AK9" s="132">
        <v>45972</v>
      </c>
      <c r="AL9" s="128" t="s">
        <v>769</v>
      </c>
      <c r="AM9" s="128" t="s">
        <v>770</v>
      </c>
      <c r="AN9" s="129">
        <v>0</v>
      </c>
    </row>
    <row r="10" spans="1:40" x14ac:dyDescent="0.25">
      <c r="A10" s="128" t="s">
        <v>816</v>
      </c>
      <c r="B10" s="128" t="s">
        <v>826</v>
      </c>
      <c r="C10" s="128" t="s">
        <v>69</v>
      </c>
      <c r="D10" s="128"/>
      <c r="E10" s="128" t="s">
        <v>70</v>
      </c>
      <c r="F10" s="128"/>
      <c r="G10" s="129">
        <v>1</v>
      </c>
      <c r="H10" s="128"/>
      <c r="I10" s="129">
        <v>0</v>
      </c>
      <c r="J10" s="129">
        <v>0</v>
      </c>
      <c r="K10" s="130">
        <v>0</v>
      </c>
      <c r="L10" s="129">
        <v>100</v>
      </c>
      <c r="M10" s="128" t="s">
        <v>781</v>
      </c>
      <c r="N10" s="128" t="s">
        <v>759</v>
      </c>
      <c r="O10" s="128" t="s">
        <v>760</v>
      </c>
      <c r="P10" s="131">
        <v>0</v>
      </c>
      <c r="Q10" s="132"/>
      <c r="R10" s="132"/>
      <c r="S10" s="129">
        <v>100</v>
      </c>
      <c r="T10" s="128"/>
      <c r="U10" s="128" t="s">
        <v>827</v>
      </c>
      <c r="V10" s="132">
        <v>45768</v>
      </c>
      <c r="W10" s="128"/>
      <c r="X10" s="129"/>
      <c r="Y10" s="128"/>
      <c r="Z10" s="129"/>
      <c r="AA10" s="129"/>
      <c r="AB10" s="128" t="s">
        <v>828</v>
      </c>
      <c r="AC10" s="128" t="s">
        <v>763</v>
      </c>
      <c r="AD10" s="128" t="s">
        <v>829</v>
      </c>
      <c r="AE10" s="128" t="s">
        <v>830</v>
      </c>
      <c r="AF10" s="128" t="s">
        <v>831</v>
      </c>
      <c r="AG10" s="128" t="s">
        <v>832</v>
      </c>
      <c r="AH10" s="128" t="s">
        <v>831</v>
      </c>
      <c r="AI10" s="128" t="s">
        <v>831</v>
      </c>
      <c r="AJ10" s="128" t="s">
        <v>768</v>
      </c>
      <c r="AK10" s="132">
        <v>45972</v>
      </c>
      <c r="AL10" s="128" t="s">
        <v>769</v>
      </c>
      <c r="AM10" s="128" t="s">
        <v>770</v>
      </c>
      <c r="AN10" s="129">
        <v>0</v>
      </c>
    </row>
    <row r="11" spans="1:40" x14ac:dyDescent="0.25">
      <c r="A11" s="128" t="s">
        <v>816</v>
      </c>
      <c r="B11" s="128" t="s">
        <v>826</v>
      </c>
      <c r="C11" s="128" t="s">
        <v>69</v>
      </c>
      <c r="D11" s="128"/>
      <c r="E11" s="128" t="s">
        <v>70</v>
      </c>
      <c r="F11" s="128"/>
      <c r="G11" s="129">
        <v>1</v>
      </c>
      <c r="H11" s="128"/>
      <c r="I11" s="129">
        <v>0</v>
      </c>
      <c r="J11" s="129">
        <v>0</v>
      </c>
      <c r="K11" s="130">
        <v>0</v>
      </c>
      <c r="L11" s="129">
        <v>100</v>
      </c>
      <c r="M11" s="128" t="s">
        <v>781</v>
      </c>
      <c r="N11" s="128" t="s">
        <v>759</v>
      </c>
      <c r="O11" s="128" t="s">
        <v>760</v>
      </c>
      <c r="P11" s="131">
        <v>0</v>
      </c>
      <c r="Q11" s="132"/>
      <c r="R11" s="132"/>
      <c r="S11" s="129">
        <v>100</v>
      </c>
      <c r="T11" s="128"/>
      <c r="U11" s="128" t="s">
        <v>827</v>
      </c>
      <c r="V11" s="132">
        <v>45768</v>
      </c>
      <c r="W11" s="128"/>
      <c r="X11" s="129"/>
      <c r="Y11" s="128"/>
      <c r="Z11" s="129"/>
      <c r="AA11" s="129"/>
      <c r="AB11" s="128" t="s">
        <v>828</v>
      </c>
      <c r="AC11" s="128" t="s">
        <v>763</v>
      </c>
      <c r="AD11" s="128" t="s">
        <v>829</v>
      </c>
      <c r="AE11" s="128" t="s">
        <v>830</v>
      </c>
      <c r="AF11" s="128" t="s">
        <v>831</v>
      </c>
      <c r="AG11" s="128" t="s">
        <v>832</v>
      </c>
      <c r="AH11" s="128" t="s">
        <v>831</v>
      </c>
      <c r="AI11" s="128" t="s">
        <v>831</v>
      </c>
      <c r="AJ11" s="128" t="s">
        <v>768</v>
      </c>
      <c r="AK11" s="132">
        <v>45972</v>
      </c>
      <c r="AL11" s="128" t="s">
        <v>769</v>
      </c>
      <c r="AM11" s="128" t="s">
        <v>770</v>
      </c>
      <c r="AN11" s="129">
        <v>0</v>
      </c>
    </row>
    <row r="12" spans="1:40" x14ac:dyDescent="0.25">
      <c r="A12" s="128" t="s">
        <v>816</v>
      </c>
      <c r="B12" s="128" t="s">
        <v>817</v>
      </c>
      <c r="C12" s="128" t="s">
        <v>833</v>
      </c>
      <c r="D12" s="128" t="s">
        <v>833</v>
      </c>
      <c r="E12" s="128" t="s">
        <v>65</v>
      </c>
      <c r="F12" s="128" t="s">
        <v>834</v>
      </c>
      <c r="G12" s="129">
        <v>60</v>
      </c>
      <c r="H12" s="128" t="s">
        <v>676</v>
      </c>
      <c r="I12" s="129">
        <v>3137.5</v>
      </c>
      <c r="J12" s="129">
        <v>66</v>
      </c>
      <c r="K12" s="130">
        <v>1.1000000000000001</v>
      </c>
      <c r="L12" s="129">
        <v>360</v>
      </c>
      <c r="M12" s="128" t="s">
        <v>835</v>
      </c>
      <c r="N12" s="128" t="s">
        <v>774</v>
      </c>
      <c r="O12" s="128" t="s">
        <v>760</v>
      </c>
      <c r="P12" s="131">
        <v>18</v>
      </c>
      <c r="Q12" s="132">
        <v>45366</v>
      </c>
      <c r="R12" s="132"/>
      <c r="S12" s="129">
        <v>6</v>
      </c>
      <c r="T12" s="128" t="s">
        <v>791</v>
      </c>
      <c r="U12" s="128" t="s">
        <v>818</v>
      </c>
      <c r="V12" s="132">
        <v>45943</v>
      </c>
      <c r="W12" s="128" t="s">
        <v>836</v>
      </c>
      <c r="X12" s="129">
        <v>96</v>
      </c>
      <c r="Y12" s="128"/>
      <c r="Z12" s="129"/>
      <c r="AA12" s="129"/>
      <c r="AB12" s="128" t="s">
        <v>819</v>
      </c>
      <c r="AC12" s="128" t="s">
        <v>802</v>
      </c>
      <c r="AD12" s="128" t="s">
        <v>820</v>
      </c>
      <c r="AE12" s="128" t="s">
        <v>821</v>
      </c>
      <c r="AF12" s="128" t="s">
        <v>822</v>
      </c>
      <c r="AG12" s="128" t="s">
        <v>823</v>
      </c>
      <c r="AH12" s="128" t="s">
        <v>824</v>
      </c>
      <c r="AI12" s="128" t="s">
        <v>825</v>
      </c>
      <c r="AJ12" s="128" t="s">
        <v>809</v>
      </c>
      <c r="AK12" s="132">
        <v>45972</v>
      </c>
      <c r="AL12" s="128" t="s">
        <v>769</v>
      </c>
      <c r="AM12" s="128" t="s">
        <v>770</v>
      </c>
      <c r="AN12" s="129">
        <v>0</v>
      </c>
    </row>
    <row r="13" spans="1:40" x14ac:dyDescent="0.25">
      <c r="A13" s="128" t="s">
        <v>816</v>
      </c>
      <c r="B13" s="128" t="s">
        <v>826</v>
      </c>
      <c r="C13" s="128" t="s">
        <v>206</v>
      </c>
      <c r="D13" s="128" t="s">
        <v>206</v>
      </c>
      <c r="E13" s="128" t="s">
        <v>29</v>
      </c>
      <c r="F13" s="128" t="s">
        <v>837</v>
      </c>
      <c r="G13" s="129">
        <v>999</v>
      </c>
      <c r="H13" s="128" t="s">
        <v>676</v>
      </c>
      <c r="I13" s="129">
        <v>71961.23</v>
      </c>
      <c r="J13" s="129">
        <v>2097.9</v>
      </c>
      <c r="K13" s="130">
        <v>2.1</v>
      </c>
      <c r="L13" s="129">
        <v>10239.75</v>
      </c>
      <c r="M13" s="128" t="s">
        <v>838</v>
      </c>
      <c r="N13" s="128" t="s">
        <v>774</v>
      </c>
      <c r="O13" s="128" t="s">
        <v>760</v>
      </c>
      <c r="P13" s="131">
        <v>25</v>
      </c>
      <c r="Q13" s="132">
        <v>45366</v>
      </c>
      <c r="R13" s="132"/>
      <c r="S13" s="129">
        <v>10.25</v>
      </c>
      <c r="T13" s="128" t="s">
        <v>791</v>
      </c>
      <c r="U13" s="128" t="s">
        <v>827</v>
      </c>
      <c r="V13" s="132">
        <v>45768</v>
      </c>
      <c r="W13" s="128" t="s">
        <v>839</v>
      </c>
      <c r="X13" s="129">
        <v>95</v>
      </c>
      <c r="Y13" s="128" t="s">
        <v>840</v>
      </c>
      <c r="Z13" s="129"/>
      <c r="AA13" s="129"/>
      <c r="AB13" s="128" t="s">
        <v>828</v>
      </c>
      <c r="AC13" s="128" t="s">
        <v>763</v>
      </c>
      <c r="AD13" s="128" t="s">
        <v>829</v>
      </c>
      <c r="AE13" s="128" t="s">
        <v>830</v>
      </c>
      <c r="AF13" s="128" t="s">
        <v>831</v>
      </c>
      <c r="AG13" s="128" t="s">
        <v>832</v>
      </c>
      <c r="AH13" s="128" t="s">
        <v>831</v>
      </c>
      <c r="AI13" s="128" t="s">
        <v>831</v>
      </c>
      <c r="AJ13" s="128" t="s">
        <v>768</v>
      </c>
      <c r="AK13" s="132">
        <v>45972</v>
      </c>
      <c r="AL13" s="128" t="s">
        <v>769</v>
      </c>
      <c r="AM13" s="128" t="s">
        <v>770</v>
      </c>
      <c r="AN13" s="129">
        <v>0</v>
      </c>
    </row>
    <row r="14" spans="1:40" x14ac:dyDescent="0.25">
      <c r="A14" s="128" t="s">
        <v>816</v>
      </c>
      <c r="B14" s="128" t="s">
        <v>826</v>
      </c>
      <c r="C14" s="128" t="s">
        <v>206</v>
      </c>
      <c r="D14" s="128" t="s">
        <v>206</v>
      </c>
      <c r="E14" s="128" t="s">
        <v>29</v>
      </c>
      <c r="F14" s="128" t="s">
        <v>837</v>
      </c>
      <c r="G14" s="129">
        <v>999</v>
      </c>
      <c r="H14" s="128" t="s">
        <v>676</v>
      </c>
      <c r="I14" s="129">
        <v>71961.23</v>
      </c>
      <c r="J14" s="129">
        <v>2097.9</v>
      </c>
      <c r="K14" s="130">
        <v>2.1</v>
      </c>
      <c r="L14" s="129">
        <v>10239.75</v>
      </c>
      <c r="M14" s="128" t="s">
        <v>838</v>
      </c>
      <c r="N14" s="128" t="s">
        <v>774</v>
      </c>
      <c r="O14" s="128" t="s">
        <v>760</v>
      </c>
      <c r="P14" s="131">
        <v>25</v>
      </c>
      <c r="Q14" s="132">
        <v>45366</v>
      </c>
      <c r="R14" s="132"/>
      <c r="S14" s="129">
        <v>10.25</v>
      </c>
      <c r="T14" s="128" t="s">
        <v>791</v>
      </c>
      <c r="U14" s="128" t="s">
        <v>827</v>
      </c>
      <c r="V14" s="132">
        <v>45768</v>
      </c>
      <c r="W14" s="128" t="s">
        <v>839</v>
      </c>
      <c r="X14" s="129">
        <v>95</v>
      </c>
      <c r="Y14" s="128" t="s">
        <v>840</v>
      </c>
      <c r="Z14" s="129"/>
      <c r="AA14" s="129"/>
      <c r="AB14" s="128" t="s">
        <v>828</v>
      </c>
      <c r="AC14" s="128" t="s">
        <v>763</v>
      </c>
      <c r="AD14" s="128" t="s">
        <v>829</v>
      </c>
      <c r="AE14" s="128" t="s">
        <v>830</v>
      </c>
      <c r="AF14" s="128" t="s">
        <v>831</v>
      </c>
      <c r="AG14" s="128" t="s">
        <v>832</v>
      </c>
      <c r="AH14" s="128" t="s">
        <v>831</v>
      </c>
      <c r="AI14" s="128" t="s">
        <v>831</v>
      </c>
      <c r="AJ14" s="128" t="s">
        <v>768</v>
      </c>
      <c r="AK14" s="132">
        <v>45972</v>
      </c>
      <c r="AL14" s="128" t="s">
        <v>769</v>
      </c>
      <c r="AM14" s="128" t="s">
        <v>770</v>
      </c>
      <c r="AN14" s="129">
        <v>0</v>
      </c>
    </row>
    <row r="15" spans="1:40" x14ac:dyDescent="0.25">
      <c r="A15" s="128" t="s">
        <v>816</v>
      </c>
      <c r="B15" s="128" t="s">
        <v>692</v>
      </c>
      <c r="C15" s="128" t="s">
        <v>691</v>
      </c>
      <c r="D15" s="128" t="s">
        <v>644</v>
      </c>
      <c r="E15" s="128" t="s">
        <v>841</v>
      </c>
      <c r="F15" s="128" t="s">
        <v>841</v>
      </c>
      <c r="G15" s="129">
        <v>1</v>
      </c>
      <c r="H15" s="128" t="s">
        <v>684</v>
      </c>
      <c r="I15" s="129">
        <v>13244</v>
      </c>
      <c r="J15" s="129">
        <v>438</v>
      </c>
      <c r="K15" s="130">
        <v>0</v>
      </c>
      <c r="L15" s="129">
        <v>9005</v>
      </c>
      <c r="M15" s="128" t="s">
        <v>842</v>
      </c>
      <c r="N15" s="128" t="s">
        <v>843</v>
      </c>
      <c r="O15" s="128" t="s">
        <v>760</v>
      </c>
      <c r="P15" s="131">
        <v>30</v>
      </c>
      <c r="Q15" s="132"/>
      <c r="R15" s="132"/>
      <c r="S15" s="129">
        <v>0</v>
      </c>
      <c r="T15" s="128" t="s">
        <v>844</v>
      </c>
      <c r="U15" s="128" t="s">
        <v>845</v>
      </c>
      <c r="V15" s="132">
        <v>45915</v>
      </c>
      <c r="W15" s="128"/>
      <c r="X15" s="129"/>
      <c r="Y15" s="128"/>
      <c r="Z15" s="129">
        <v>5</v>
      </c>
      <c r="AA15" s="129">
        <v>38</v>
      </c>
      <c r="AB15" s="128" t="s">
        <v>846</v>
      </c>
      <c r="AC15" s="128" t="s">
        <v>802</v>
      </c>
      <c r="AD15" s="128" t="s">
        <v>846</v>
      </c>
      <c r="AE15" s="128" t="s">
        <v>847</v>
      </c>
      <c r="AF15" s="128" t="s">
        <v>808</v>
      </c>
      <c r="AG15" s="128" t="s">
        <v>848</v>
      </c>
      <c r="AH15" s="128" t="s">
        <v>807</v>
      </c>
      <c r="AI15" s="128" t="s">
        <v>808</v>
      </c>
      <c r="AJ15" s="128" t="s">
        <v>809</v>
      </c>
      <c r="AK15" s="132">
        <v>45972</v>
      </c>
      <c r="AL15" s="128" t="s">
        <v>769</v>
      </c>
      <c r="AM15" s="128" t="s">
        <v>770</v>
      </c>
      <c r="AN15" s="129">
        <v>0</v>
      </c>
    </row>
    <row r="16" spans="1:40" x14ac:dyDescent="0.25">
      <c r="A16" s="128" t="s">
        <v>816</v>
      </c>
      <c r="B16" s="128" t="s">
        <v>692</v>
      </c>
      <c r="C16" s="128" t="s">
        <v>771</v>
      </c>
      <c r="D16" s="128" t="s">
        <v>771</v>
      </c>
      <c r="E16" s="128" t="s">
        <v>57</v>
      </c>
      <c r="F16" s="128" t="s">
        <v>849</v>
      </c>
      <c r="G16" s="129">
        <v>900</v>
      </c>
      <c r="H16" s="128" t="s">
        <v>681</v>
      </c>
      <c r="I16" s="129">
        <v>3951</v>
      </c>
      <c r="J16" s="129">
        <v>171</v>
      </c>
      <c r="K16" s="130">
        <v>0.19</v>
      </c>
      <c r="L16" s="129">
        <v>1800</v>
      </c>
      <c r="M16" s="128" t="s">
        <v>850</v>
      </c>
      <c r="N16" s="128" t="s">
        <v>774</v>
      </c>
      <c r="O16" s="128" t="s">
        <v>760</v>
      </c>
      <c r="P16" s="131">
        <v>30</v>
      </c>
      <c r="Q16" s="132">
        <v>44652</v>
      </c>
      <c r="R16" s="132"/>
      <c r="S16" s="129">
        <v>2</v>
      </c>
      <c r="T16" s="128" t="s">
        <v>778</v>
      </c>
      <c r="U16" s="128" t="s">
        <v>845</v>
      </c>
      <c r="V16" s="132">
        <v>45915</v>
      </c>
      <c r="W16" s="128"/>
      <c r="X16" s="129"/>
      <c r="Y16" s="128"/>
      <c r="Z16" s="129">
        <v>0</v>
      </c>
      <c r="AA16" s="129">
        <v>38</v>
      </c>
      <c r="AB16" s="128" t="s">
        <v>846</v>
      </c>
      <c r="AC16" s="128" t="s">
        <v>802</v>
      </c>
      <c r="AD16" s="128" t="s">
        <v>846</v>
      </c>
      <c r="AE16" s="128" t="s">
        <v>847</v>
      </c>
      <c r="AF16" s="128" t="s">
        <v>808</v>
      </c>
      <c r="AG16" s="128" t="s">
        <v>848</v>
      </c>
      <c r="AH16" s="128" t="s">
        <v>807</v>
      </c>
      <c r="AI16" s="128" t="s">
        <v>808</v>
      </c>
      <c r="AJ16" s="128" t="s">
        <v>809</v>
      </c>
      <c r="AK16" s="132">
        <v>45972</v>
      </c>
      <c r="AL16" s="128" t="s">
        <v>769</v>
      </c>
      <c r="AM16" s="128" t="s">
        <v>770</v>
      </c>
      <c r="AN16" s="129">
        <v>0</v>
      </c>
    </row>
    <row r="17" spans="1:40" x14ac:dyDescent="0.25">
      <c r="A17" s="128" t="s">
        <v>816</v>
      </c>
      <c r="B17" s="128" t="s">
        <v>692</v>
      </c>
      <c r="C17" s="128" t="s">
        <v>771</v>
      </c>
      <c r="D17" s="128" t="s">
        <v>771</v>
      </c>
      <c r="E17" s="128" t="s">
        <v>57</v>
      </c>
      <c r="F17" s="128" t="s">
        <v>849</v>
      </c>
      <c r="G17" s="129">
        <v>640</v>
      </c>
      <c r="H17" s="128" t="s">
        <v>681</v>
      </c>
      <c r="I17" s="129">
        <v>2808.26</v>
      </c>
      <c r="J17" s="129">
        <v>121.6</v>
      </c>
      <c r="K17" s="130">
        <v>0.19</v>
      </c>
      <c r="L17" s="129">
        <v>1280</v>
      </c>
      <c r="M17" s="128" t="s">
        <v>850</v>
      </c>
      <c r="N17" s="128" t="s">
        <v>774</v>
      </c>
      <c r="O17" s="128" t="s">
        <v>760</v>
      </c>
      <c r="P17" s="131">
        <v>30</v>
      </c>
      <c r="Q17" s="132">
        <v>44652</v>
      </c>
      <c r="R17" s="132"/>
      <c r="S17" s="129">
        <v>2</v>
      </c>
      <c r="T17" s="128" t="s">
        <v>778</v>
      </c>
      <c r="U17" s="128" t="s">
        <v>845</v>
      </c>
      <c r="V17" s="132">
        <v>45915</v>
      </c>
      <c r="W17" s="128"/>
      <c r="X17" s="129"/>
      <c r="Y17" s="128"/>
      <c r="Z17" s="129">
        <v>0</v>
      </c>
      <c r="AA17" s="129">
        <v>38</v>
      </c>
      <c r="AB17" s="128" t="s">
        <v>846</v>
      </c>
      <c r="AC17" s="128" t="s">
        <v>802</v>
      </c>
      <c r="AD17" s="128" t="s">
        <v>846</v>
      </c>
      <c r="AE17" s="128" t="s">
        <v>847</v>
      </c>
      <c r="AF17" s="128" t="s">
        <v>808</v>
      </c>
      <c r="AG17" s="128" t="s">
        <v>848</v>
      </c>
      <c r="AH17" s="128" t="s">
        <v>807</v>
      </c>
      <c r="AI17" s="128" t="s">
        <v>808</v>
      </c>
      <c r="AJ17" s="128" t="s">
        <v>809</v>
      </c>
      <c r="AK17" s="132">
        <v>45972</v>
      </c>
      <c r="AL17" s="128" t="s">
        <v>769</v>
      </c>
      <c r="AM17" s="128" t="s">
        <v>770</v>
      </c>
      <c r="AN17" s="129">
        <v>0</v>
      </c>
    </row>
    <row r="18" spans="1:40" x14ac:dyDescent="0.25">
      <c r="A18" s="128" t="s">
        <v>851</v>
      </c>
      <c r="B18" s="128" t="s">
        <v>852</v>
      </c>
      <c r="C18" s="128" t="s">
        <v>69</v>
      </c>
      <c r="D18" s="128"/>
      <c r="E18" s="128" t="s">
        <v>70</v>
      </c>
      <c r="F18" s="128"/>
      <c r="G18" s="129">
        <v>1</v>
      </c>
      <c r="H18" s="128"/>
      <c r="I18" s="129">
        <v>0</v>
      </c>
      <c r="J18" s="129">
        <v>0</v>
      </c>
      <c r="K18" s="130">
        <v>0</v>
      </c>
      <c r="L18" s="129">
        <v>100</v>
      </c>
      <c r="M18" s="128" t="s">
        <v>781</v>
      </c>
      <c r="N18" s="128" t="s">
        <v>759</v>
      </c>
      <c r="O18" s="128" t="s">
        <v>760</v>
      </c>
      <c r="P18" s="131">
        <v>0</v>
      </c>
      <c r="Q18" s="132"/>
      <c r="R18" s="132"/>
      <c r="S18" s="129">
        <v>100</v>
      </c>
      <c r="T18" s="128"/>
      <c r="U18" s="128" t="s">
        <v>853</v>
      </c>
      <c r="V18" s="132">
        <v>45894</v>
      </c>
      <c r="W18" s="128"/>
      <c r="X18" s="129"/>
      <c r="Y18" s="128"/>
      <c r="Z18" s="129"/>
      <c r="AA18" s="129"/>
      <c r="AB18" s="128" t="s">
        <v>324</v>
      </c>
      <c r="AC18" s="128" t="s">
        <v>802</v>
      </c>
      <c r="AD18" s="128" t="s">
        <v>854</v>
      </c>
      <c r="AE18" s="128" t="s">
        <v>855</v>
      </c>
      <c r="AF18" s="128" t="s">
        <v>808</v>
      </c>
      <c r="AG18" s="128" t="s">
        <v>848</v>
      </c>
      <c r="AH18" s="128" t="s">
        <v>807</v>
      </c>
      <c r="AI18" s="128" t="s">
        <v>808</v>
      </c>
      <c r="AJ18" s="128" t="s">
        <v>809</v>
      </c>
      <c r="AK18" s="132">
        <v>46008</v>
      </c>
      <c r="AL18" s="128" t="s">
        <v>769</v>
      </c>
      <c r="AM18" s="128" t="s">
        <v>770</v>
      </c>
      <c r="AN18" s="129">
        <v>0</v>
      </c>
    </row>
    <row r="19" spans="1:40" x14ac:dyDescent="0.25">
      <c r="A19" s="128" t="s">
        <v>851</v>
      </c>
      <c r="B19" s="128" t="s">
        <v>693</v>
      </c>
      <c r="C19" s="128" t="s">
        <v>757</v>
      </c>
      <c r="D19" s="128" t="s">
        <v>757</v>
      </c>
      <c r="E19" s="128" t="s">
        <v>74</v>
      </c>
      <c r="F19" s="128" t="s">
        <v>702</v>
      </c>
      <c r="G19" s="129">
        <v>1</v>
      </c>
      <c r="H19" s="128" t="s">
        <v>684</v>
      </c>
      <c r="I19" s="129">
        <v>0</v>
      </c>
      <c r="J19" s="129">
        <v>0</v>
      </c>
      <c r="K19" s="130"/>
      <c r="L19" s="129">
        <v>500</v>
      </c>
      <c r="M19" s="128" t="s">
        <v>758</v>
      </c>
      <c r="N19" s="128" t="s">
        <v>759</v>
      </c>
      <c r="O19" s="128" t="s">
        <v>760</v>
      </c>
      <c r="P19" s="131">
        <v>0</v>
      </c>
      <c r="Q19" s="132"/>
      <c r="R19" s="132"/>
      <c r="S19" s="129">
        <v>500</v>
      </c>
      <c r="T19" s="128"/>
      <c r="U19" s="128" t="s">
        <v>811</v>
      </c>
      <c r="V19" s="132">
        <v>45930</v>
      </c>
      <c r="W19" s="128"/>
      <c r="X19" s="129"/>
      <c r="Y19" s="128"/>
      <c r="Z19" s="129"/>
      <c r="AA19" s="129">
        <v>30</v>
      </c>
      <c r="AB19" s="128" t="s">
        <v>811</v>
      </c>
      <c r="AC19" s="128" t="s">
        <v>802</v>
      </c>
      <c r="AD19" s="128" t="s">
        <v>856</v>
      </c>
      <c r="AE19" s="128" t="s">
        <v>857</v>
      </c>
      <c r="AF19" s="128" t="s">
        <v>858</v>
      </c>
      <c r="AG19" s="128" t="s">
        <v>859</v>
      </c>
      <c r="AH19" s="128"/>
      <c r="AI19" s="128" t="s">
        <v>825</v>
      </c>
      <c r="AJ19" s="128" t="s">
        <v>809</v>
      </c>
      <c r="AK19" s="132">
        <v>46008</v>
      </c>
      <c r="AL19" s="128" t="s">
        <v>769</v>
      </c>
      <c r="AM19" s="128" t="s">
        <v>770</v>
      </c>
      <c r="AN19" s="129">
        <v>0</v>
      </c>
    </row>
    <row r="20" spans="1:40" x14ac:dyDescent="0.25">
      <c r="A20" s="128" t="s">
        <v>851</v>
      </c>
      <c r="B20" s="128" t="s">
        <v>852</v>
      </c>
      <c r="C20" s="128" t="s">
        <v>833</v>
      </c>
      <c r="D20" s="128" t="s">
        <v>833</v>
      </c>
      <c r="E20" s="128" t="s">
        <v>65</v>
      </c>
      <c r="F20" s="128" t="s">
        <v>834</v>
      </c>
      <c r="G20" s="129">
        <v>100</v>
      </c>
      <c r="H20" s="128" t="s">
        <v>676</v>
      </c>
      <c r="I20" s="129">
        <v>6739</v>
      </c>
      <c r="J20" s="129">
        <v>110</v>
      </c>
      <c r="K20" s="130">
        <v>1.1000000000000001</v>
      </c>
      <c r="L20" s="129">
        <v>600</v>
      </c>
      <c r="M20" s="128" t="s">
        <v>835</v>
      </c>
      <c r="N20" s="128" t="s">
        <v>774</v>
      </c>
      <c r="O20" s="128" t="s">
        <v>760</v>
      </c>
      <c r="P20" s="131">
        <v>18</v>
      </c>
      <c r="Q20" s="132">
        <v>45366</v>
      </c>
      <c r="R20" s="132"/>
      <c r="S20" s="129">
        <v>6</v>
      </c>
      <c r="T20" s="128" t="s">
        <v>791</v>
      </c>
      <c r="U20" s="128" t="s">
        <v>853</v>
      </c>
      <c r="V20" s="132">
        <v>45894</v>
      </c>
      <c r="W20" s="128" t="s">
        <v>860</v>
      </c>
      <c r="X20" s="129">
        <v>95</v>
      </c>
      <c r="Y20" s="128"/>
      <c r="Z20" s="129"/>
      <c r="AA20" s="129"/>
      <c r="AB20" s="128" t="s">
        <v>324</v>
      </c>
      <c r="AC20" s="128" t="s">
        <v>802</v>
      </c>
      <c r="AD20" s="128" t="s">
        <v>854</v>
      </c>
      <c r="AE20" s="128" t="s">
        <v>855</v>
      </c>
      <c r="AF20" s="128" t="s">
        <v>808</v>
      </c>
      <c r="AG20" s="128" t="s">
        <v>848</v>
      </c>
      <c r="AH20" s="128" t="s">
        <v>807</v>
      </c>
      <c r="AI20" s="128" t="s">
        <v>808</v>
      </c>
      <c r="AJ20" s="128" t="s">
        <v>809</v>
      </c>
      <c r="AK20" s="132">
        <v>46008</v>
      </c>
      <c r="AL20" s="128" t="s">
        <v>769</v>
      </c>
      <c r="AM20" s="128" t="s">
        <v>770</v>
      </c>
      <c r="AN20" s="129">
        <v>0</v>
      </c>
    </row>
    <row r="21" spans="1:40" x14ac:dyDescent="0.25">
      <c r="A21" s="128" t="s">
        <v>851</v>
      </c>
      <c r="B21" s="128" t="s">
        <v>693</v>
      </c>
      <c r="C21" s="128" t="s">
        <v>691</v>
      </c>
      <c r="D21" s="128" t="s">
        <v>644</v>
      </c>
      <c r="E21" s="128" t="s">
        <v>861</v>
      </c>
      <c r="F21" s="128" t="s">
        <v>861</v>
      </c>
      <c r="G21" s="129">
        <v>1</v>
      </c>
      <c r="H21" s="128" t="s">
        <v>684</v>
      </c>
      <c r="I21" s="129">
        <v>3780</v>
      </c>
      <c r="J21" s="129">
        <v>136</v>
      </c>
      <c r="K21" s="130">
        <v>0</v>
      </c>
      <c r="L21" s="129">
        <v>2660</v>
      </c>
      <c r="M21" s="128" t="s">
        <v>842</v>
      </c>
      <c r="N21" s="128" t="s">
        <v>843</v>
      </c>
      <c r="O21" s="128" t="s">
        <v>760</v>
      </c>
      <c r="P21" s="131">
        <v>30</v>
      </c>
      <c r="Q21" s="132"/>
      <c r="R21" s="132"/>
      <c r="S21" s="129">
        <v>0</v>
      </c>
      <c r="T21" s="128" t="s">
        <v>862</v>
      </c>
      <c r="U21" s="128" t="s">
        <v>811</v>
      </c>
      <c r="V21" s="132">
        <v>45915</v>
      </c>
      <c r="W21" s="128"/>
      <c r="X21" s="129"/>
      <c r="Y21" s="128"/>
      <c r="Z21" s="129">
        <v>0</v>
      </c>
      <c r="AA21" s="129">
        <v>15</v>
      </c>
      <c r="AB21" s="128" t="s">
        <v>811</v>
      </c>
      <c r="AC21" s="128" t="s">
        <v>802</v>
      </c>
      <c r="AD21" s="128" t="s">
        <v>856</v>
      </c>
      <c r="AE21" s="128" t="s">
        <v>857</v>
      </c>
      <c r="AF21" s="128" t="s">
        <v>858</v>
      </c>
      <c r="AG21" s="128" t="s">
        <v>859</v>
      </c>
      <c r="AH21" s="128"/>
      <c r="AI21" s="128" t="s">
        <v>825</v>
      </c>
      <c r="AJ21" s="128" t="s">
        <v>809</v>
      </c>
      <c r="AK21" s="132">
        <v>46008</v>
      </c>
      <c r="AL21" s="128" t="s">
        <v>769</v>
      </c>
      <c r="AM21" s="128" t="s">
        <v>770</v>
      </c>
      <c r="AN21" s="129">
        <v>0</v>
      </c>
    </row>
    <row r="22" spans="1:40" x14ac:dyDescent="0.25">
      <c r="A22" s="128" t="s">
        <v>851</v>
      </c>
      <c r="B22" s="128" t="s">
        <v>693</v>
      </c>
      <c r="C22" s="128" t="s">
        <v>771</v>
      </c>
      <c r="D22" s="128" t="s">
        <v>771</v>
      </c>
      <c r="E22" s="128" t="s">
        <v>42</v>
      </c>
      <c r="F22" s="128" t="s">
        <v>863</v>
      </c>
      <c r="G22" s="129">
        <v>2000</v>
      </c>
      <c r="H22" s="128" t="s">
        <v>680</v>
      </c>
      <c r="I22" s="129">
        <v>7500</v>
      </c>
      <c r="J22" s="129">
        <v>620</v>
      </c>
      <c r="K22" s="130">
        <v>0.31</v>
      </c>
      <c r="L22" s="129">
        <v>4000</v>
      </c>
      <c r="M22" s="128" t="s">
        <v>864</v>
      </c>
      <c r="N22" s="128" t="s">
        <v>774</v>
      </c>
      <c r="O22" s="128" t="s">
        <v>760</v>
      </c>
      <c r="P22" s="131">
        <v>30</v>
      </c>
      <c r="Q22" s="132">
        <v>43515</v>
      </c>
      <c r="R22" s="132"/>
      <c r="S22" s="129">
        <v>2</v>
      </c>
      <c r="T22" s="128" t="s">
        <v>775</v>
      </c>
      <c r="U22" s="128" t="s">
        <v>811</v>
      </c>
      <c r="V22" s="132">
        <v>45930</v>
      </c>
      <c r="W22" s="128"/>
      <c r="X22" s="129"/>
      <c r="Y22" s="128"/>
      <c r="Z22" s="129">
        <v>0</v>
      </c>
      <c r="AA22" s="129">
        <v>30</v>
      </c>
      <c r="AB22" s="128" t="s">
        <v>811</v>
      </c>
      <c r="AC22" s="128" t="s">
        <v>802</v>
      </c>
      <c r="AD22" s="128" t="s">
        <v>856</v>
      </c>
      <c r="AE22" s="128" t="s">
        <v>857</v>
      </c>
      <c r="AF22" s="128" t="s">
        <v>858</v>
      </c>
      <c r="AG22" s="128" t="s">
        <v>859</v>
      </c>
      <c r="AH22" s="128"/>
      <c r="AI22" s="128" t="s">
        <v>825</v>
      </c>
      <c r="AJ22" s="128" t="s">
        <v>809</v>
      </c>
      <c r="AK22" s="132">
        <v>46008</v>
      </c>
      <c r="AL22" s="128" t="s">
        <v>769</v>
      </c>
      <c r="AM22" s="128" t="s">
        <v>770</v>
      </c>
      <c r="AN22" s="129">
        <v>0</v>
      </c>
    </row>
    <row r="23" spans="1:40" x14ac:dyDescent="0.25">
      <c r="A23" s="128" t="s">
        <v>851</v>
      </c>
      <c r="B23" s="128" t="s">
        <v>693</v>
      </c>
      <c r="C23" s="128" t="s">
        <v>771</v>
      </c>
      <c r="D23" s="128" t="s">
        <v>771</v>
      </c>
      <c r="E23" s="128" t="s">
        <v>57</v>
      </c>
      <c r="F23" s="128" t="s">
        <v>849</v>
      </c>
      <c r="G23" s="129">
        <v>1200</v>
      </c>
      <c r="H23" s="128" t="s">
        <v>681</v>
      </c>
      <c r="I23" s="129">
        <v>5580</v>
      </c>
      <c r="J23" s="129">
        <v>228</v>
      </c>
      <c r="K23" s="130">
        <v>0.19</v>
      </c>
      <c r="L23" s="129">
        <v>2400</v>
      </c>
      <c r="M23" s="128" t="s">
        <v>850</v>
      </c>
      <c r="N23" s="128" t="s">
        <v>774</v>
      </c>
      <c r="O23" s="128" t="s">
        <v>760</v>
      </c>
      <c r="P23" s="131">
        <v>30</v>
      </c>
      <c r="Q23" s="132">
        <v>44652</v>
      </c>
      <c r="R23" s="132"/>
      <c r="S23" s="129">
        <v>2</v>
      </c>
      <c r="T23" s="128" t="s">
        <v>778</v>
      </c>
      <c r="U23" s="128" t="s">
        <v>811</v>
      </c>
      <c r="V23" s="132">
        <v>45930</v>
      </c>
      <c r="W23" s="128"/>
      <c r="X23" s="129"/>
      <c r="Y23" s="128"/>
      <c r="Z23" s="129">
        <v>0</v>
      </c>
      <c r="AA23" s="129">
        <v>21</v>
      </c>
      <c r="AB23" s="128" t="s">
        <v>811</v>
      </c>
      <c r="AC23" s="128" t="s">
        <v>802</v>
      </c>
      <c r="AD23" s="128" t="s">
        <v>856</v>
      </c>
      <c r="AE23" s="128" t="s">
        <v>857</v>
      </c>
      <c r="AF23" s="128" t="s">
        <v>858</v>
      </c>
      <c r="AG23" s="128" t="s">
        <v>859</v>
      </c>
      <c r="AH23" s="128"/>
      <c r="AI23" s="128" t="s">
        <v>825</v>
      </c>
      <c r="AJ23" s="128" t="s">
        <v>809</v>
      </c>
      <c r="AK23" s="132">
        <v>46008</v>
      </c>
      <c r="AL23" s="128" t="s">
        <v>769</v>
      </c>
      <c r="AM23" s="128" t="s">
        <v>770</v>
      </c>
      <c r="AN23" s="129">
        <v>0</v>
      </c>
    </row>
    <row r="24" spans="1:40" x14ac:dyDescent="0.25">
      <c r="A24" s="128" t="s">
        <v>851</v>
      </c>
      <c r="B24" s="128" t="s">
        <v>865</v>
      </c>
      <c r="C24" s="128" t="s">
        <v>771</v>
      </c>
      <c r="D24" s="128" t="s">
        <v>771</v>
      </c>
      <c r="E24" s="128" t="s">
        <v>57</v>
      </c>
      <c r="F24" s="128" t="s">
        <v>849</v>
      </c>
      <c r="G24" s="129">
        <v>450</v>
      </c>
      <c r="H24" s="128" t="s">
        <v>681</v>
      </c>
      <c r="I24" s="129">
        <v>1421.4</v>
      </c>
      <c r="J24" s="129">
        <v>85.5</v>
      </c>
      <c r="K24" s="130">
        <v>0.19</v>
      </c>
      <c r="L24" s="129">
        <v>900</v>
      </c>
      <c r="M24" s="128" t="s">
        <v>850</v>
      </c>
      <c r="N24" s="128" t="s">
        <v>774</v>
      </c>
      <c r="O24" s="128" t="s">
        <v>760</v>
      </c>
      <c r="P24" s="131">
        <v>30</v>
      </c>
      <c r="Q24" s="132">
        <v>44652</v>
      </c>
      <c r="R24" s="132"/>
      <c r="S24" s="129">
        <v>2</v>
      </c>
      <c r="T24" s="128" t="s">
        <v>778</v>
      </c>
      <c r="U24" s="128" t="s">
        <v>866</v>
      </c>
      <c r="V24" s="132">
        <v>45925</v>
      </c>
      <c r="W24" s="128"/>
      <c r="X24" s="129"/>
      <c r="Y24" s="128"/>
      <c r="Z24" s="129">
        <v>0</v>
      </c>
      <c r="AA24" s="129">
        <v>19</v>
      </c>
      <c r="AB24" s="128" t="s">
        <v>866</v>
      </c>
      <c r="AC24" s="128" t="s">
        <v>802</v>
      </c>
      <c r="AD24" s="128" t="s">
        <v>867</v>
      </c>
      <c r="AE24" s="128" t="s">
        <v>868</v>
      </c>
      <c r="AF24" s="128" t="s">
        <v>869</v>
      </c>
      <c r="AG24" s="128" t="s">
        <v>870</v>
      </c>
      <c r="AH24" s="128" t="s">
        <v>871</v>
      </c>
      <c r="AI24" s="128" t="s">
        <v>872</v>
      </c>
      <c r="AJ24" s="128" t="s">
        <v>873</v>
      </c>
      <c r="AK24" s="132">
        <v>46008.125</v>
      </c>
      <c r="AL24" s="128" t="s">
        <v>769</v>
      </c>
      <c r="AM24" s="128" t="s">
        <v>770</v>
      </c>
      <c r="AN24" s="129">
        <v>0</v>
      </c>
    </row>
    <row r="25" spans="1:40" x14ac:dyDescent="0.25">
      <c r="A25" s="128" t="s">
        <v>874</v>
      </c>
      <c r="B25" s="128" t="s">
        <v>875</v>
      </c>
      <c r="C25" s="128" t="s">
        <v>757</v>
      </c>
      <c r="D25" s="128" t="s">
        <v>757</v>
      </c>
      <c r="E25" s="128" t="s">
        <v>74</v>
      </c>
      <c r="F25" s="128" t="s">
        <v>702</v>
      </c>
      <c r="G25" s="129">
        <v>1</v>
      </c>
      <c r="H25" s="128" t="s">
        <v>684</v>
      </c>
      <c r="I25" s="129">
        <v>0</v>
      </c>
      <c r="J25" s="129">
        <v>0</v>
      </c>
      <c r="K25" s="130"/>
      <c r="L25" s="129">
        <v>500</v>
      </c>
      <c r="M25" s="128" t="s">
        <v>758</v>
      </c>
      <c r="N25" s="128" t="s">
        <v>759</v>
      </c>
      <c r="O25" s="128" t="s">
        <v>760</v>
      </c>
      <c r="P25" s="131">
        <v>0</v>
      </c>
      <c r="Q25" s="132"/>
      <c r="R25" s="132"/>
      <c r="S25" s="129">
        <v>500</v>
      </c>
      <c r="T25" s="128"/>
      <c r="U25" s="128" t="s">
        <v>876</v>
      </c>
      <c r="V25" s="132">
        <v>45689</v>
      </c>
      <c r="W25" s="128"/>
      <c r="X25" s="129"/>
      <c r="Y25" s="128"/>
      <c r="Z25" s="129"/>
      <c r="AA25" s="129"/>
      <c r="AB25" s="128" t="s">
        <v>877</v>
      </c>
      <c r="AC25" s="128" t="s">
        <v>763</v>
      </c>
      <c r="AD25" s="128" t="s">
        <v>878</v>
      </c>
      <c r="AE25" s="128" t="s">
        <v>879</v>
      </c>
      <c r="AF25" s="128" t="s">
        <v>880</v>
      </c>
      <c r="AG25" s="128" t="s">
        <v>881</v>
      </c>
      <c r="AH25" s="128" t="s">
        <v>831</v>
      </c>
      <c r="AI25" s="128" t="s">
        <v>831</v>
      </c>
      <c r="AJ25" s="128" t="s">
        <v>768</v>
      </c>
      <c r="AK25" s="132">
        <v>46010</v>
      </c>
      <c r="AL25" s="128" t="s">
        <v>769</v>
      </c>
      <c r="AM25" s="128" t="s">
        <v>770</v>
      </c>
      <c r="AN25" s="129">
        <v>0</v>
      </c>
    </row>
    <row r="26" spans="1:40" x14ac:dyDescent="0.25">
      <c r="A26" s="128" t="s">
        <v>874</v>
      </c>
      <c r="B26" s="128" t="s">
        <v>882</v>
      </c>
      <c r="C26" s="128" t="s">
        <v>794</v>
      </c>
      <c r="D26" s="128" t="s">
        <v>795</v>
      </c>
      <c r="E26" s="128" t="s">
        <v>35</v>
      </c>
      <c r="F26" s="128" t="s">
        <v>796</v>
      </c>
      <c r="G26" s="129">
        <v>6</v>
      </c>
      <c r="H26" s="128" t="s">
        <v>682</v>
      </c>
      <c r="I26" s="129">
        <v>9925</v>
      </c>
      <c r="J26" s="129">
        <v>228</v>
      </c>
      <c r="K26" s="130">
        <v>38</v>
      </c>
      <c r="L26" s="129">
        <v>900</v>
      </c>
      <c r="M26" s="128" t="s">
        <v>797</v>
      </c>
      <c r="N26" s="128" t="s">
        <v>774</v>
      </c>
      <c r="O26" s="128" t="s">
        <v>760</v>
      </c>
      <c r="P26" s="131">
        <v>20</v>
      </c>
      <c r="Q26" s="132">
        <v>43515</v>
      </c>
      <c r="R26" s="132"/>
      <c r="S26" s="129">
        <v>150</v>
      </c>
      <c r="T26" s="128" t="s">
        <v>775</v>
      </c>
      <c r="U26" s="128" t="s">
        <v>883</v>
      </c>
      <c r="V26" s="132">
        <v>45960</v>
      </c>
      <c r="W26" s="128" t="s">
        <v>884</v>
      </c>
      <c r="X26" s="129">
        <v>98</v>
      </c>
      <c r="Y26" s="128"/>
      <c r="Z26" s="129"/>
      <c r="AA26" s="129"/>
      <c r="AB26" s="128" t="s">
        <v>885</v>
      </c>
      <c r="AC26" s="128" t="s">
        <v>802</v>
      </c>
      <c r="AD26" s="128" t="s">
        <v>886</v>
      </c>
      <c r="AE26" s="128" t="s">
        <v>887</v>
      </c>
      <c r="AF26" s="128" t="s">
        <v>888</v>
      </c>
      <c r="AG26" s="128" t="s">
        <v>889</v>
      </c>
      <c r="AH26" s="128" t="s">
        <v>788</v>
      </c>
      <c r="AI26" s="128" t="s">
        <v>786</v>
      </c>
      <c r="AJ26" s="128" t="s">
        <v>768</v>
      </c>
      <c r="AK26" s="132">
        <v>46010</v>
      </c>
      <c r="AL26" s="128" t="s">
        <v>769</v>
      </c>
      <c r="AM26" s="128" t="s">
        <v>770</v>
      </c>
      <c r="AN26" s="129">
        <v>0</v>
      </c>
    </row>
    <row r="27" spans="1:40" x14ac:dyDescent="0.25">
      <c r="A27" s="128" t="s">
        <v>874</v>
      </c>
      <c r="B27" s="128" t="s">
        <v>882</v>
      </c>
      <c r="C27" s="128" t="s">
        <v>794</v>
      </c>
      <c r="D27" s="128" t="s">
        <v>795</v>
      </c>
      <c r="E27" s="128" t="s">
        <v>35</v>
      </c>
      <c r="F27" s="128" t="s">
        <v>796</v>
      </c>
      <c r="G27" s="129">
        <v>6</v>
      </c>
      <c r="H27" s="128" t="s">
        <v>682</v>
      </c>
      <c r="I27" s="129">
        <v>9925</v>
      </c>
      <c r="J27" s="129">
        <v>228</v>
      </c>
      <c r="K27" s="130">
        <v>38</v>
      </c>
      <c r="L27" s="129">
        <v>900</v>
      </c>
      <c r="M27" s="128" t="s">
        <v>797</v>
      </c>
      <c r="N27" s="128" t="s">
        <v>774</v>
      </c>
      <c r="O27" s="128" t="s">
        <v>760</v>
      </c>
      <c r="P27" s="131">
        <v>20</v>
      </c>
      <c r="Q27" s="132">
        <v>43515</v>
      </c>
      <c r="R27" s="132"/>
      <c r="S27" s="129">
        <v>150</v>
      </c>
      <c r="T27" s="128" t="s">
        <v>775</v>
      </c>
      <c r="U27" s="128" t="s">
        <v>883</v>
      </c>
      <c r="V27" s="132">
        <v>45960</v>
      </c>
      <c r="W27" s="128" t="s">
        <v>884</v>
      </c>
      <c r="X27" s="129">
        <v>98</v>
      </c>
      <c r="Y27" s="128"/>
      <c r="Z27" s="129"/>
      <c r="AA27" s="129"/>
      <c r="AB27" s="128" t="s">
        <v>885</v>
      </c>
      <c r="AC27" s="128" t="s">
        <v>802</v>
      </c>
      <c r="AD27" s="128" t="s">
        <v>886</v>
      </c>
      <c r="AE27" s="128" t="s">
        <v>887</v>
      </c>
      <c r="AF27" s="128" t="s">
        <v>888</v>
      </c>
      <c r="AG27" s="128" t="s">
        <v>889</v>
      </c>
      <c r="AH27" s="128" t="s">
        <v>788</v>
      </c>
      <c r="AI27" s="128" t="s">
        <v>786</v>
      </c>
      <c r="AJ27" s="128" t="s">
        <v>768</v>
      </c>
      <c r="AK27" s="132">
        <v>46010</v>
      </c>
      <c r="AL27" s="128" t="s">
        <v>769</v>
      </c>
      <c r="AM27" s="128" t="s">
        <v>770</v>
      </c>
      <c r="AN27" s="129">
        <v>0</v>
      </c>
    </row>
    <row r="28" spans="1:40" x14ac:dyDescent="0.25">
      <c r="A28" s="128" t="s">
        <v>874</v>
      </c>
      <c r="B28" s="128" t="s">
        <v>875</v>
      </c>
      <c r="C28" s="128" t="s">
        <v>771</v>
      </c>
      <c r="D28" s="128" t="s">
        <v>771</v>
      </c>
      <c r="E28" s="128" t="s">
        <v>42</v>
      </c>
      <c r="F28" s="128" t="s">
        <v>772</v>
      </c>
      <c r="G28" s="129">
        <v>1500</v>
      </c>
      <c r="H28" s="128" t="s">
        <v>680</v>
      </c>
      <c r="I28" s="129">
        <v>4000</v>
      </c>
      <c r="J28" s="129">
        <v>480</v>
      </c>
      <c r="K28" s="130">
        <v>0.32</v>
      </c>
      <c r="L28" s="129">
        <v>3750</v>
      </c>
      <c r="M28" s="128" t="s">
        <v>773</v>
      </c>
      <c r="N28" s="128" t="s">
        <v>774</v>
      </c>
      <c r="O28" s="128" t="s">
        <v>760</v>
      </c>
      <c r="P28" s="131">
        <v>30</v>
      </c>
      <c r="Q28" s="132">
        <v>43515</v>
      </c>
      <c r="R28" s="132"/>
      <c r="S28" s="129">
        <v>2.5</v>
      </c>
      <c r="T28" s="128" t="s">
        <v>775</v>
      </c>
      <c r="U28" s="128" t="s">
        <v>876</v>
      </c>
      <c r="V28" s="132">
        <v>45689</v>
      </c>
      <c r="W28" s="128"/>
      <c r="X28" s="129"/>
      <c r="Y28" s="128"/>
      <c r="Z28" s="129">
        <v>0</v>
      </c>
      <c r="AA28" s="129">
        <v>49</v>
      </c>
      <c r="AB28" s="128" t="s">
        <v>877</v>
      </c>
      <c r="AC28" s="128" t="s">
        <v>763</v>
      </c>
      <c r="AD28" s="128" t="s">
        <v>878</v>
      </c>
      <c r="AE28" s="128" t="s">
        <v>879</v>
      </c>
      <c r="AF28" s="128" t="s">
        <v>880</v>
      </c>
      <c r="AG28" s="128" t="s">
        <v>881</v>
      </c>
      <c r="AH28" s="128" t="s">
        <v>831</v>
      </c>
      <c r="AI28" s="128" t="s">
        <v>831</v>
      </c>
      <c r="AJ28" s="128" t="s">
        <v>768</v>
      </c>
      <c r="AK28" s="132">
        <v>46010</v>
      </c>
      <c r="AL28" s="128" t="s">
        <v>769</v>
      </c>
      <c r="AM28" s="128" t="s">
        <v>770</v>
      </c>
      <c r="AN28" s="129">
        <v>0</v>
      </c>
    </row>
    <row r="29" spans="1:40" x14ac:dyDescent="0.25">
      <c r="A29" s="128" t="s">
        <v>874</v>
      </c>
      <c r="B29" s="128" t="s">
        <v>875</v>
      </c>
      <c r="C29" s="128" t="s">
        <v>771</v>
      </c>
      <c r="D29" s="128" t="s">
        <v>771</v>
      </c>
      <c r="E29" s="128" t="s">
        <v>48</v>
      </c>
      <c r="F29" s="128" t="s">
        <v>776</v>
      </c>
      <c r="G29" s="129">
        <v>1500</v>
      </c>
      <c r="H29" s="128" t="s">
        <v>681</v>
      </c>
      <c r="I29" s="129">
        <v>2800</v>
      </c>
      <c r="J29" s="129">
        <v>84</v>
      </c>
      <c r="K29" s="130">
        <v>5.6000000000000001E-2</v>
      </c>
      <c r="L29" s="129">
        <v>1875</v>
      </c>
      <c r="M29" s="128" t="s">
        <v>777</v>
      </c>
      <c r="N29" s="128" t="s">
        <v>774</v>
      </c>
      <c r="O29" s="128" t="s">
        <v>760</v>
      </c>
      <c r="P29" s="131">
        <v>30</v>
      </c>
      <c r="Q29" s="132">
        <v>44652</v>
      </c>
      <c r="R29" s="132"/>
      <c r="S29" s="129">
        <v>1.25</v>
      </c>
      <c r="T29" s="128" t="s">
        <v>778</v>
      </c>
      <c r="U29" s="128" t="s">
        <v>876</v>
      </c>
      <c r="V29" s="132">
        <v>45689</v>
      </c>
      <c r="W29" s="128"/>
      <c r="X29" s="129"/>
      <c r="Y29" s="128"/>
      <c r="Z29" s="129">
        <v>0</v>
      </c>
      <c r="AA29" s="129">
        <v>30</v>
      </c>
      <c r="AB29" s="128" t="s">
        <v>877</v>
      </c>
      <c r="AC29" s="128" t="s">
        <v>763</v>
      </c>
      <c r="AD29" s="128" t="s">
        <v>878</v>
      </c>
      <c r="AE29" s="128" t="s">
        <v>879</v>
      </c>
      <c r="AF29" s="128" t="s">
        <v>880</v>
      </c>
      <c r="AG29" s="128" t="s">
        <v>881</v>
      </c>
      <c r="AH29" s="128" t="s">
        <v>831</v>
      </c>
      <c r="AI29" s="128" t="s">
        <v>831</v>
      </c>
      <c r="AJ29" s="128" t="s">
        <v>768</v>
      </c>
      <c r="AK29" s="132">
        <v>46010</v>
      </c>
      <c r="AL29" s="128" t="s">
        <v>769</v>
      </c>
      <c r="AM29" s="128" t="s">
        <v>770</v>
      </c>
      <c r="AN29" s="129">
        <v>0</v>
      </c>
    </row>
    <row r="30" spans="1:40" x14ac:dyDescent="0.25">
      <c r="A30" s="128" t="s">
        <v>874</v>
      </c>
      <c r="B30" s="128" t="s">
        <v>875</v>
      </c>
      <c r="C30" s="128" t="s">
        <v>771</v>
      </c>
      <c r="D30" s="128" t="s">
        <v>771</v>
      </c>
      <c r="E30" s="128" t="s">
        <v>57</v>
      </c>
      <c r="F30" s="128" t="s">
        <v>849</v>
      </c>
      <c r="G30" s="129">
        <v>1500</v>
      </c>
      <c r="H30" s="128" t="s">
        <v>681</v>
      </c>
      <c r="I30" s="129">
        <v>3400</v>
      </c>
      <c r="J30" s="129">
        <v>285</v>
      </c>
      <c r="K30" s="130">
        <v>0.19</v>
      </c>
      <c r="L30" s="129">
        <v>3000</v>
      </c>
      <c r="M30" s="128" t="s">
        <v>850</v>
      </c>
      <c r="N30" s="128" t="s">
        <v>774</v>
      </c>
      <c r="O30" s="128" t="s">
        <v>760</v>
      </c>
      <c r="P30" s="131">
        <v>30</v>
      </c>
      <c r="Q30" s="132">
        <v>44652</v>
      </c>
      <c r="R30" s="132"/>
      <c r="S30" s="129">
        <v>2</v>
      </c>
      <c r="T30" s="128" t="s">
        <v>778</v>
      </c>
      <c r="U30" s="128" t="s">
        <v>876</v>
      </c>
      <c r="V30" s="132">
        <v>45689</v>
      </c>
      <c r="W30" s="128"/>
      <c r="X30" s="129"/>
      <c r="Y30" s="128"/>
      <c r="Z30" s="129">
        <v>0</v>
      </c>
      <c r="AA30" s="129">
        <v>19</v>
      </c>
      <c r="AB30" s="128" t="s">
        <v>877</v>
      </c>
      <c r="AC30" s="128" t="s">
        <v>763</v>
      </c>
      <c r="AD30" s="128" t="s">
        <v>878</v>
      </c>
      <c r="AE30" s="128" t="s">
        <v>879</v>
      </c>
      <c r="AF30" s="128" t="s">
        <v>880</v>
      </c>
      <c r="AG30" s="128" t="s">
        <v>881</v>
      </c>
      <c r="AH30" s="128" t="s">
        <v>831</v>
      </c>
      <c r="AI30" s="128" t="s">
        <v>831</v>
      </c>
      <c r="AJ30" s="128" t="s">
        <v>768</v>
      </c>
      <c r="AK30" s="132">
        <v>46010</v>
      </c>
      <c r="AL30" s="128" t="s">
        <v>769</v>
      </c>
      <c r="AM30" s="128" t="s">
        <v>770</v>
      </c>
      <c r="AN30" s="129">
        <v>0</v>
      </c>
    </row>
    <row r="31" spans="1:40" x14ac:dyDescent="0.25">
      <c r="A31" s="128" t="s">
        <v>890</v>
      </c>
      <c r="B31" s="128" t="s">
        <v>891</v>
      </c>
      <c r="C31" s="128" t="s">
        <v>69</v>
      </c>
      <c r="D31" s="128"/>
      <c r="E31" s="128" t="s">
        <v>70</v>
      </c>
      <c r="F31" s="128"/>
      <c r="G31" s="129">
        <v>1</v>
      </c>
      <c r="H31" s="128"/>
      <c r="I31" s="129">
        <v>0</v>
      </c>
      <c r="J31" s="129">
        <v>0</v>
      </c>
      <c r="K31" s="130">
        <v>0</v>
      </c>
      <c r="L31" s="129">
        <v>100</v>
      </c>
      <c r="M31" s="128" t="s">
        <v>781</v>
      </c>
      <c r="N31" s="128" t="s">
        <v>759</v>
      </c>
      <c r="O31" s="128" t="s">
        <v>760</v>
      </c>
      <c r="P31" s="131">
        <v>0</v>
      </c>
      <c r="Q31" s="132"/>
      <c r="R31" s="132"/>
      <c r="S31" s="129">
        <v>100</v>
      </c>
      <c r="T31" s="128"/>
      <c r="U31" s="128" t="s">
        <v>892</v>
      </c>
      <c r="V31" s="132">
        <v>45464</v>
      </c>
      <c r="W31" s="128"/>
      <c r="X31" s="129"/>
      <c r="Y31" s="128"/>
      <c r="Z31" s="129"/>
      <c r="AA31" s="129"/>
      <c r="AB31" s="128" t="s">
        <v>893</v>
      </c>
      <c r="AC31" s="128" t="s">
        <v>802</v>
      </c>
      <c r="AD31" s="128" t="s">
        <v>894</v>
      </c>
      <c r="AE31" s="128" t="s">
        <v>895</v>
      </c>
      <c r="AF31" s="128" t="s">
        <v>808</v>
      </c>
      <c r="AG31" s="128" t="s">
        <v>896</v>
      </c>
      <c r="AH31" s="128" t="s">
        <v>807</v>
      </c>
      <c r="AI31" s="128" t="s">
        <v>808</v>
      </c>
      <c r="AJ31" s="128" t="s">
        <v>809</v>
      </c>
      <c r="AK31" s="132">
        <v>45713</v>
      </c>
      <c r="AL31" s="128" t="s">
        <v>769</v>
      </c>
      <c r="AM31" s="128" t="s">
        <v>770</v>
      </c>
      <c r="AN31" s="129">
        <v>0</v>
      </c>
    </row>
    <row r="32" spans="1:40" x14ac:dyDescent="0.25">
      <c r="A32" s="128" t="s">
        <v>890</v>
      </c>
      <c r="B32" s="128" t="s">
        <v>891</v>
      </c>
      <c r="C32" s="128" t="s">
        <v>833</v>
      </c>
      <c r="D32" s="128" t="s">
        <v>833</v>
      </c>
      <c r="E32" s="128" t="s">
        <v>65</v>
      </c>
      <c r="F32" s="128" t="s">
        <v>834</v>
      </c>
      <c r="G32" s="129">
        <v>120</v>
      </c>
      <c r="H32" s="128" t="s">
        <v>676</v>
      </c>
      <c r="I32" s="129">
        <v>13687</v>
      </c>
      <c r="J32" s="129">
        <v>132</v>
      </c>
      <c r="K32" s="130">
        <v>1.1000000000000001</v>
      </c>
      <c r="L32" s="129">
        <v>720</v>
      </c>
      <c r="M32" s="128" t="s">
        <v>835</v>
      </c>
      <c r="N32" s="128" t="s">
        <v>774</v>
      </c>
      <c r="O32" s="128" t="s">
        <v>760</v>
      </c>
      <c r="P32" s="131">
        <v>18</v>
      </c>
      <c r="Q32" s="132">
        <v>45366</v>
      </c>
      <c r="R32" s="132"/>
      <c r="S32" s="129">
        <v>6</v>
      </c>
      <c r="T32" s="128" t="s">
        <v>791</v>
      </c>
      <c r="U32" s="128" t="s">
        <v>892</v>
      </c>
      <c r="V32" s="132">
        <v>45464</v>
      </c>
      <c r="W32" s="128" t="s">
        <v>897</v>
      </c>
      <c r="X32" s="129">
        <v>95</v>
      </c>
      <c r="Y32" s="128" t="s">
        <v>898</v>
      </c>
      <c r="Z32" s="129"/>
      <c r="AA32" s="129"/>
      <c r="AB32" s="128" t="s">
        <v>893</v>
      </c>
      <c r="AC32" s="128" t="s">
        <v>802</v>
      </c>
      <c r="AD32" s="128" t="s">
        <v>894</v>
      </c>
      <c r="AE32" s="128" t="s">
        <v>895</v>
      </c>
      <c r="AF32" s="128" t="s">
        <v>808</v>
      </c>
      <c r="AG32" s="128" t="s">
        <v>896</v>
      </c>
      <c r="AH32" s="128" t="s">
        <v>807</v>
      </c>
      <c r="AI32" s="128" t="s">
        <v>808</v>
      </c>
      <c r="AJ32" s="128" t="s">
        <v>809</v>
      </c>
      <c r="AK32" s="132">
        <v>45713</v>
      </c>
      <c r="AL32" s="128" t="s">
        <v>769</v>
      </c>
      <c r="AM32" s="128" t="s">
        <v>770</v>
      </c>
      <c r="AN32" s="129">
        <v>0</v>
      </c>
    </row>
    <row r="33" spans="1:40" x14ac:dyDescent="0.25">
      <c r="A33" s="128" t="s">
        <v>890</v>
      </c>
      <c r="B33" s="128" t="s">
        <v>899</v>
      </c>
      <c r="C33" s="128" t="s">
        <v>771</v>
      </c>
      <c r="D33" s="128" t="s">
        <v>771</v>
      </c>
      <c r="E33" s="128" t="s">
        <v>42</v>
      </c>
      <c r="F33" s="128" t="s">
        <v>772</v>
      </c>
      <c r="G33" s="129">
        <v>1320</v>
      </c>
      <c r="H33" s="128" t="s">
        <v>680</v>
      </c>
      <c r="I33" s="129">
        <v>2784.86</v>
      </c>
      <c r="J33" s="129">
        <v>422.4</v>
      </c>
      <c r="K33" s="130">
        <v>0.32</v>
      </c>
      <c r="L33" s="129">
        <v>2784.86</v>
      </c>
      <c r="M33" s="128" t="s">
        <v>773</v>
      </c>
      <c r="N33" s="128" t="s">
        <v>774</v>
      </c>
      <c r="O33" s="128" t="s">
        <v>760</v>
      </c>
      <c r="P33" s="131">
        <v>30</v>
      </c>
      <c r="Q33" s="132">
        <v>43515</v>
      </c>
      <c r="R33" s="132"/>
      <c r="S33" s="129">
        <v>2.5</v>
      </c>
      <c r="T33" s="128" t="s">
        <v>775</v>
      </c>
      <c r="U33" s="128" t="s">
        <v>900</v>
      </c>
      <c r="V33" s="132">
        <v>45643</v>
      </c>
      <c r="W33" s="128"/>
      <c r="X33" s="129"/>
      <c r="Y33" s="128"/>
      <c r="Z33" s="129">
        <v>0</v>
      </c>
      <c r="AA33" s="129">
        <v>49</v>
      </c>
      <c r="AB33" s="128" t="s">
        <v>901</v>
      </c>
      <c r="AC33" s="128" t="s">
        <v>802</v>
      </c>
      <c r="AD33" s="128" t="s">
        <v>902</v>
      </c>
      <c r="AE33" s="128" t="s">
        <v>903</v>
      </c>
      <c r="AF33" s="128" t="s">
        <v>805</v>
      </c>
      <c r="AG33" s="128" t="s">
        <v>904</v>
      </c>
      <c r="AH33" s="128" t="s">
        <v>807</v>
      </c>
      <c r="AI33" s="128" t="s">
        <v>808</v>
      </c>
      <c r="AJ33" s="128" t="s">
        <v>809</v>
      </c>
      <c r="AK33" s="132">
        <v>45713</v>
      </c>
      <c r="AL33" s="128" t="s">
        <v>769</v>
      </c>
      <c r="AM33" s="128" t="s">
        <v>770</v>
      </c>
      <c r="AN33" s="129">
        <v>0</v>
      </c>
    </row>
    <row r="34" spans="1:40" x14ac:dyDescent="0.25">
      <c r="A34" s="128" t="s">
        <v>890</v>
      </c>
      <c r="B34" s="128" t="s">
        <v>905</v>
      </c>
      <c r="C34" s="128" t="s">
        <v>906</v>
      </c>
      <c r="D34" s="128" t="s">
        <v>906</v>
      </c>
      <c r="E34" s="128" t="s">
        <v>907</v>
      </c>
      <c r="F34" s="128" t="s">
        <v>908</v>
      </c>
      <c r="G34" s="129">
        <v>593</v>
      </c>
      <c r="H34" s="128" t="s">
        <v>681</v>
      </c>
      <c r="I34" s="129">
        <v>13581</v>
      </c>
      <c r="J34" s="129">
        <v>289.20999999999998</v>
      </c>
      <c r="K34" s="130">
        <v>0.48770000000000002</v>
      </c>
      <c r="L34" s="129">
        <v>4447.5</v>
      </c>
      <c r="M34" s="128" t="s">
        <v>909</v>
      </c>
      <c r="N34" s="128" t="s">
        <v>774</v>
      </c>
      <c r="O34" s="128" t="s">
        <v>760</v>
      </c>
      <c r="P34" s="131">
        <v>45</v>
      </c>
      <c r="Q34" s="132">
        <v>44652</v>
      </c>
      <c r="R34" s="132"/>
      <c r="S34" s="129">
        <v>7.5</v>
      </c>
      <c r="T34" s="128" t="s">
        <v>778</v>
      </c>
      <c r="U34" s="128" t="s">
        <v>910</v>
      </c>
      <c r="V34" s="132">
        <v>45509</v>
      </c>
      <c r="W34" s="128"/>
      <c r="X34" s="129"/>
      <c r="Y34" s="128"/>
      <c r="Z34" s="129"/>
      <c r="AA34" s="129"/>
      <c r="AB34" s="128" t="s">
        <v>183</v>
      </c>
      <c r="AC34" s="128" t="s">
        <v>763</v>
      </c>
      <c r="AD34" s="128" t="s">
        <v>418</v>
      </c>
      <c r="AE34" s="128" t="s">
        <v>419</v>
      </c>
      <c r="AF34" s="128" t="s">
        <v>831</v>
      </c>
      <c r="AG34" s="128" t="s">
        <v>911</v>
      </c>
      <c r="AH34" s="128" t="s">
        <v>831</v>
      </c>
      <c r="AI34" s="128" t="s">
        <v>831</v>
      </c>
      <c r="AJ34" s="128" t="s">
        <v>768</v>
      </c>
      <c r="AK34" s="132">
        <v>45713.125</v>
      </c>
      <c r="AL34" s="128" t="s">
        <v>769</v>
      </c>
      <c r="AM34" s="128" t="s">
        <v>770</v>
      </c>
      <c r="AN34" s="129">
        <v>0</v>
      </c>
    </row>
    <row r="35" spans="1:40" x14ac:dyDescent="0.25">
      <c r="A35" s="128" t="s">
        <v>912</v>
      </c>
      <c r="B35" s="128" t="s">
        <v>688</v>
      </c>
      <c r="C35" s="128" t="s">
        <v>689</v>
      </c>
      <c r="D35" s="128" t="s">
        <v>644</v>
      </c>
      <c r="E35" s="128" t="s">
        <v>713</v>
      </c>
      <c r="F35" s="128" t="s">
        <v>713</v>
      </c>
      <c r="G35" s="129">
        <v>1</v>
      </c>
      <c r="H35" s="128" t="s">
        <v>684</v>
      </c>
      <c r="I35" s="129">
        <v>13440</v>
      </c>
      <c r="J35" s="129">
        <v>625</v>
      </c>
      <c r="K35" s="130"/>
      <c r="L35" s="129">
        <v>2125</v>
      </c>
      <c r="M35" s="128" t="s">
        <v>913</v>
      </c>
      <c r="N35" s="128" t="s">
        <v>843</v>
      </c>
      <c r="O35" s="128" t="s">
        <v>760</v>
      </c>
      <c r="P35" s="131">
        <v>15</v>
      </c>
      <c r="Q35" s="132"/>
      <c r="R35" s="132"/>
      <c r="S35" s="129">
        <v>0</v>
      </c>
      <c r="T35" s="128"/>
      <c r="U35" s="128" t="s">
        <v>914</v>
      </c>
      <c r="V35" s="132">
        <v>45646</v>
      </c>
      <c r="W35" s="128"/>
      <c r="X35" s="129"/>
      <c r="Y35" s="128"/>
      <c r="Z35" s="129"/>
      <c r="AA35" s="129"/>
      <c r="AB35" s="128" t="s">
        <v>308</v>
      </c>
      <c r="AC35" s="128" t="s">
        <v>915</v>
      </c>
      <c r="AD35" s="128" t="s">
        <v>308</v>
      </c>
      <c r="AE35" s="128" t="s">
        <v>916</v>
      </c>
      <c r="AF35" s="128" t="s">
        <v>825</v>
      </c>
      <c r="AG35" s="128" t="s">
        <v>917</v>
      </c>
      <c r="AH35" s="128" t="s">
        <v>824</v>
      </c>
      <c r="AI35" s="128" t="s">
        <v>825</v>
      </c>
      <c r="AJ35" s="128" t="s">
        <v>809</v>
      </c>
      <c r="AK35" s="132">
        <v>45723</v>
      </c>
      <c r="AL35" s="128" t="s">
        <v>769</v>
      </c>
      <c r="AM35" s="128" t="s">
        <v>770</v>
      </c>
      <c r="AN35" s="129">
        <v>0</v>
      </c>
    </row>
    <row r="36" spans="1:40" x14ac:dyDescent="0.25">
      <c r="A36" s="128" t="s">
        <v>918</v>
      </c>
      <c r="B36" s="128" t="s">
        <v>919</v>
      </c>
      <c r="C36" s="128" t="s">
        <v>69</v>
      </c>
      <c r="D36" s="128"/>
      <c r="E36" s="128" t="s">
        <v>70</v>
      </c>
      <c r="F36" s="128"/>
      <c r="G36" s="129">
        <v>1</v>
      </c>
      <c r="H36" s="128"/>
      <c r="I36" s="129">
        <v>0</v>
      </c>
      <c r="J36" s="129">
        <v>0</v>
      </c>
      <c r="K36" s="130">
        <v>0</v>
      </c>
      <c r="L36" s="129">
        <v>100</v>
      </c>
      <c r="M36" s="128" t="s">
        <v>781</v>
      </c>
      <c r="N36" s="128" t="s">
        <v>759</v>
      </c>
      <c r="O36" s="128" t="s">
        <v>760</v>
      </c>
      <c r="P36" s="131">
        <v>0</v>
      </c>
      <c r="Q36" s="132"/>
      <c r="R36" s="132"/>
      <c r="S36" s="129">
        <v>100</v>
      </c>
      <c r="T36" s="128"/>
      <c r="U36" s="128" t="s">
        <v>920</v>
      </c>
      <c r="V36" s="132">
        <v>45596</v>
      </c>
      <c r="W36" s="128"/>
      <c r="X36" s="129"/>
      <c r="Y36" s="128"/>
      <c r="Z36" s="129"/>
      <c r="AA36" s="129"/>
      <c r="AB36" s="128" t="s">
        <v>921</v>
      </c>
      <c r="AC36" s="128" t="s">
        <v>763</v>
      </c>
      <c r="AD36" s="128" t="s">
        <v>922</v>
      </c>
      <c r="AE36" s="128" t="s">
        <v>923</v>
      </c>
      <c r="AF36" s="128" t="s">
        <v>924</v>
      </c>
      <c r="AG36" s="128" t="s">
        <v>925</v>
      </c>
      <c r="AH36" s="128" t="s">
        <v>788</v>
      </c>
      <c r="AI36" s="128" t="s">
        <v>831</v>
      </c>
      <c r="AJ36" s="128" t="s">
        <v>768</v>
      </c>
      <c r="AK36" s="132">
        <v>45723</v>
      </c>
      <c r="AL36" s="128" t="s">
        <v>769</v>
      </c>
      <c r="AM36" s="128" t="s">
        <v>770</v>
      </c>
      <c r="AN36" s="129">
        <v>0</v>
      </c>
    </row>
    <row r="37" spans="1:40" x14ac:dyDescent="0.25">
      <c r="A37" s="128" t="s">
        <v>918</v>
      </c>
      <c r="B37" s="128" t="s">
        <v>919</v>
      </c>
      <c r="C37" s="128" t="s">
        <v>833</v>
      </c>
      <c r="D37" s="128" t="s">
        <v>833</v>
      </c>
      <c r="E37" s="128" t="s">
        <v>65</v>
      </c>
      <c r="F37" s="128" t="s">
        <v>834</v>
      </c>
      <c r="G37" s="129">
        <v>57</v>
      </c>
      <c r="H37" s="128" t="s">
        <v>676</v>
      </c>
      <c r="I37" s="129">
        <v>4824.43</v>
      </c>
      <c r="J37" s="129">
        <v>62.7</v>
      </c>
      <c r="K37" s="130">
        <v>1.1000000000000001</v>
      </c>
      <c r="L37" s="129">
        <v>342</v>
      </c>
      <c r="M37" s="128" t="s">
        <v>835</v>
      </c>
      <c r="N37" s="128" t="s">
        <v>774</v>
      </c>
      <c r="O37" s="128" t="s">
        <v>760</v>
      </c>
      <c r="P37" s="131">
        <v>18</v>
      </c>
      <c r="Q37" s="132">
        <v>45366</v>
      </c>
      <c r="R37" s="132"/>
      <c r="S37" s="129">
        <v>6</v>
      </c>
      <c r="T37" s="128" t="s">
        <v>791</v>
      </c>
      <c r="U37" s="128" t="s">
        <v>920</v>
      </c>
      <c r="V37" s="132">
        <v>45596</v>
      </c>
      <c r="W37" s="128" t="s">
        <v>926</v>
      </c>
      <c r="X37" s="129">
        <v>92</v>
      </c>
      <c r="Y37" s="128" t="s">
        <v>840</v>
      </c>
      <c r="Z37" s="129"/>
      <c r="AA37" s="129"/>
      <c r="AB37" s="128" t="s">
        <v>921</v>
      </c>
      <c r="AC37" s="128" t="s">
        <v>763</v>
      </c>
      <c r="AD37" s="128" t="s">
        <v>922</v>
      </c>
      <c r="AE37" s="128" t="s">
        <v>923</v>
      </c>
      <c r="AF37" s="128" t="s">
        <v>924</v>
      </c>
      <c r="AG37" s="128" t="s">
        <v>925</v>
      </c>
      <c r="AH37" s="128" t="s">
        <v>788</v>
      </c>
      <c r="AI37" s="128" t="s">
        <v>831</v>
      </c>
      <c r="AJ37" s="128" t="s">
        <v>768</v>
      </c>
      <c r="AK37" s="132">
        <v>45723</v>
      </c>
      <c r="AL37" s="128" t="s">
        <v>769</v>
      </c>
      <c r="AM37" s="128" t="s">
        <v>770</v>
      </c>
      <c r="AN37" s="129">
        <v>0</v>
      </c>
    </row>
    <row r="38" spans="1:40" x14ac:dyDescent="0.25">
      <c r="A38" s="128" t="s">
        <v>927</v>
      </c>
      <c r="B38" s="128" t="s">
        <v>690</v>
      </c>
      <c r="C38" s="128" t="s">
        <v>691</v>
      </c>
      <c r="D38" s="128" t="s">
        <v>644</v>
      </c>
      <c r="E38" s="128" t="s">
        <v>691</v>
      </c>
      <c r="F38" s="128" t="s">
        <v>691</v>
      </c>
      <c r="G38" s="129">
        <v>1</v>
      </c>
      <c r="H38" s="128" t="s">
        <v>684</v>
      </c>
      <c r="I38" s="129">
        <v>29984</v>
      </c>
      <c r="J38" s="129">
        <v>1120</v>
      </c>
      <c r="K38" s="130">
        <v>0</v>
      </c>
      <c r="L38" s="129">
        <v>8333</v>
      </c>
      <c r="M38" s="128" t="s">
        <v>842</v>
      </c>
      <c r="N38" s="128" t="s">
        <v>843</v>
      </c>
      <c r="O38" s="128" t="s">
        <v>760</v>
      </c>
      <c r="P38" s="131">
        <v>30</v>
      </c>
      <c r="Q38" s="132"/>
      <c r="R38" s="132"/>
      <c r="S38" s="129">
        <v>0</v>
      </c>
      <c r="T38" s="128" t="s">
        <v>928</v>
      </c>
      <c r="U38" s="128" t="s">
        <v>929</v>
      </c>
      <c r="V38" s="132">
        <v>45596</v>
      </c>
      <c r="W38" s="128"/>
      <c r="X38" s="129"/>
      <c r="Y38" s="128"/>
      <c r="Z38" s="129"/>
      <c r="AA38" s="129"/>
      <c r="AB38" s="128" t="s">
        <v>316</v>
      </c>
      <c r="AC38" s="128" t="s">
        <v>763</v>
      </c>
      <c r="AD38" s="128" t="s">
        <v>316</v>
      </c>
      <c r="AE38" s="128" t="s">
        <v>317</v>
      </c>
      <c r="AF38" s="128" t="s">
        <v>831</v>
      </c>
      <c r="AG38" s="128" t="s">
        <v>930</v>
      </c>
      <c r="AH38" s="128"/>
      <c r="AI38" s="128" t="s">
        <v>831</v>
      </c>
      <c r="AJ38" s="128" t="s">
        <v>768</v>
      </c>
      <c r="AK38" s="132">
        <v>45742</v>
      </c>
      <c r="AL38" s="128" t="s">
        <v>769</v>
      </c>
      <c r="AM38" s="128" t="s">
        <v>770</v>
      </c>
      <c r="AN38" s="129">
        <v>0</v>
      </c>
    </row>
    <row r="39" spans="1:40" x14ac:dyDescent="0.25">
      <c r="A39" s="128" t="s">
        <v>931</v>
      </c>
      <c r="B39" s="128" t="s">
        <v>932</v>
      </c>
      <c r="C39" s="128" t="s">
        <v>771</v>
      </c>
      <c r="D39" s="128" t="s">
        <v>771</v>
      </c>
      <c r="E39" s="128" t="s">
        <v>42</v>
      </c>
      <c r="F39" s="128" t="s">
        <v>772</v>
      </c>
      <c r="G39" s="129">
        <v>2577</v>
      </c>
      <c r="H39" s="128" t="s">
        <v>680</v>
      </c>
      <c r="I39" s="129">
        <v>7245.16</v>
      </c>
      <c r="J39" s="129">
        <v>824.64</v>
      </c>
      <c r="K39" s="130">
        <v>0.32</v>
      </c>
      <c r="L39" s="129">
        <v>6442.5</v>
      </c>
      <c r="M39" s="128" t="s">
        <v>773</v>
      </c>
      <c r="N39" s="128" t="s">
        <v>774</v>
      </c>
      <c r="O39" s="128" t="s">
        <v>760</v>
      </c>
      <c r="P39" s="131">
        <v>30</v>
      </c>
      <c r="Q39" s="132">
        <v>43515</v>
      </c>
      <c r="R39" s="132"/>
      <c r="S39" s="129">
        <v>2.5</v>
      </c>
      <c r="T39" s="128" t="s">
        <v>775</v>
      </c>
      <c r="U39" s="128" t="s">
        <v>933</v>
      </c>
      <c r="V39" s="132">
        <v>45673</v>
      </c>
      <c r="W39" s="128"/>
      <c r="X39" s="129"/>
      <c r="Y39" s="128"/>
      <c r="Z39" s="129">
        <v>0</v>
      </c>
      <c r="AA39" s="129">
        <v>49</v>
      </c>
      <c r="AB39" s="128" t="s">
        <v>933</v>
      </c>
      <c r="AC39" s="128" t="s">
        <v>802</v>
      </c>
      <c r="AD39" s="128" t="s">
        <v>934</v>
      </c>
      <c r="AE39" s="128" t="s">
        <v>935</v>
      </c>
      <c r="AF39" s="128" t="s">
        <v>805</v>
      </c>
      <c r="AG39" s="128" t="s">
        <v>936</v>
      </c>
      <c r="AH39" s="128" t="s">
        <v>807</v>
      </c>
      <c r="AI39" s="128" t="s">
        <v>808</v>
      </c>
      <c r="AJ39" s="128" t="s">
        <v>809</v>
      </c>
      <c r="AK39" s="132">
        <v>45897</v>
      </c>
      <c r="AL39" s="128" t="s">
        <v>769</v>
      </c>
      <c r="AM39" s="128" t="s">
        <v>770</v>
      </c>
      <c r="AN39" s="129">
        <v>0</v>
      </c>
    </row>
    <row r="40" spans="1:40" x14ac:dyDescent="0.25">
      <c r="A40" s="128" t="s">
        <v>931</v>
      </c>
      <c r="B40" s="128" t="s">
        <v>937</v>
      </c>
      <c r="C40" s="128" t="s">
        <v>771</v>
      </c>
      <c r="D40" s="128" t="s">
        <v>771</v>
      </c>
      <c r="E40" s="128" t="s">
        <v>42</v>
      </c>
      <c r="F40" s="128" t="s">
        <v>772</v>
      </c>
      <c r="G40" s="129">
        <v>6611</v>
      </c>
      <c r="H40" s="128" t="s">
        <v>680</v>
      </c>
      <c r="I40" s="129">
        <v>21491.58</v>
      </c>
      <c r="J40" s="129">
        <v>2115.52</v>
      </c>
      <c r="K40" s="130">
        <v>0.32</v>
      </c>
      <c r="L40" s="129">
        <v>16527.5</v>
      </c>
      <c r="M40" s="128" t="s">
        <v>773</v>
      </c>
      <c r="N40" s="128" t="s">
        <v>774</v>
      </c>
      <c r="O40" s="128" t="s">
        <v>760</v>
      </c>
      <c r="P40" s="131">
        <v>30</v>
      </c>
      <c r="Q40" s="132">
        <v>43515</v>
      </c>
      <c r="R40" s="132"/>
      <c r="S40" s="129">
        <v>2.5</v>
      </c>
      <c r="T40" s="128" t="s">
        <v>775</v>
      </c>
      <c r="U40" s="128" t="s">
        <v>933</v>
      </c>
      <c r="V40" s="132">
        <v>45705</v>
      </c>
      <c r="W40" s="128"/>
      <c r="X40" s="129"/>
      <c r="Y40" s="128"/>
      <c r="Z40" s="129">
        <v>0</v>
      </c>
      <c r="AA40" s="129">
        <v>49</v>
      </c>
      <c r="AB40" s="128" t="s">
        <v>933</v>
      </c>
      <c r="AC40" s="128" t="s">
        <v>763</v>
      </c>
      <c r="AD40" s="128" t="s">
        <v>938</v>
      </c>
      <c r="AE40" s="128" t="s">
        <v>939</v>
      </c>
      <c r="AF40" s="128" t="s">
        <v>786</v>
      </c>
      <c r="AG40" s="128" t="s">
        <v>940</v>
      </c>
      <c r="AH40" s="128" t="s">
        <v>788</v>
      </c>
      <c r="AI40" s="128" t="s">
        <v>786</v>
      </c>
      <c r="AJ40" s="128" t="s">
        <v>768</v>
      </c>
      <c r="AK40" s="132">
        <v>45897</v>
      </c>
      <c r="AL40" s="128" t="s">
        <v>769</v>
      </c>
      <c r="AM40" s="128" t="s">
        <v>770</v>
      </c>
      <c r="AN40" s="129">
        <v>0</v>
      </c>
    </row>
    <row r="41" spans="1:40" x14ac:dyDescent="0.25">
      <c r="A41" s="128" t="s">
        <v>941</v>
      </c>
      <c r="B41" s="128" t="s">
        <v>942</v>
      </c>
      <c r="C41" s="128" t="s">
        <v>69</v>
      </c>
      <c r="D41" s="128"/>
      <c r="E41" s="128" t="s">
        <v>70</v>
      </c>
      <c r="F41" s="128"/>
      <c r="G41" s="129">
        <v>1</v>
      </c>
      <c r="H41" s="128"/>
      <c r="I41" s="129">
        <v>0</v>
      </c>
      <c r="J41" s="129">
        <v>0</v>
      </c>
      <c r="K41" s="130">
        <v>0</v>
      </c>
      <c r="L41" s="129">
        <v>100</v>
      </c>
      <c r="M41" s="128" t="s">
        <v>781</v>
      </c>
      <c r="N41" s="128" t="s">
        <v>759</v>
      </c>
      <c r="O41" s="128" t="s">
        <v>760</v>
      </c>
      <c r="P41" s="131">
        <v>0</v>
      </c>
      <c r="Q41" s="132"/>
      <c r="R41" s="132"/>
      <c r="S41" s="129">
        <v>100</v>
      </c>
      <c r="T41" s="128"/>
      <c r="U41" s="128" t="s">
        <v>943</v>
      </c>
      <c r="V41" s="132">
        <v>45638</v>
      </c>
      <c r="W41" s="128"/>
      <c r="X41" s="129"/>
      <c r="Y41" s="128"/>
      <c r="Z41" s="129"/>
      <c r="AA41" s="129"/>
      <c r="AB41" s="128" t="s">
        <v>944</v>
      </c>
      <c r="AC41" s="128" t="s">
        <v>802</v>
      </c>
      <c r="AD41" s="128" t="s">
        <v>945</v>
      </c>
      <c r="AE41" s="128" t="s">
        <v>946</v>
      </c>
      <c r="AF41" s="128" t="s">
        <v>947</v>
      </c>
      <c r="AG41" s="128" t="s">
        <v>948</v>
      </c>
      <c r="AH41" s="128" t="s">
        <v>871</v>
      </c>
      <c r="AI41" s="128" t="s">
        <v>872</v>
      </c>
      <c r="AJ41" s="128" t="s">
        <v>873</v>
      </c>
      <c r="AK41" s="132">
        <v>45765</v>
      </c>
      <c r="AL41" s="128" t="s">
        <v>769</v>
      </c>
      <c r="AM41" s="128" t="s">
        <v>770</v>
      </c>
      <c r="AN41" s="129">
        <v>0</v>
      </c>
    </row>
    <row r="42" spans="1:40" x14ac:dyDescent="0.25">
      <c r="A42" s="128" t="s">
        <v>941</v>
      </c>
      <c r="B42" s="128" t="s">
        <v>949</v>
      </c>
      <c r="C42" s="128" t="s">
        <v>69</v>
      </c>
      <c r="D42" s="128"/>
      <c r="E42" s="128" t="s">
        <v>70</v>
      </c>
      <c r="F42" s="128"/>
      <c r="G42" s="129">
        <v>1</v>
      </c>
      <c r="H42" s="128"/>
      <c r="I42" s="129">
        <v>0</v>
      </c>
      <c r="J42" s="129">
        <v>0</v>
      </c>
      <c r="K42" s="130">
        <v>0</v>
      </c>
      <c r="L42" s="129">
        <v>100</v>
      </c>
      <c r="M42" s="128" t="s">
        <v>781</v>
      </c>
      <c r="N42" s="128" t="s">
        <v>759</v>
      </c>
      <c r="O42" s="128" t="s">
        <v>760</v>
      </c>
      <c r="P42" s="131">
        <v>0</v>
      </c>
      <c r="Q42" s="132"/>
      <c r="R42" s="132"/>
      <c r="S42" s="129">
        <v>100</v>
      </c>
      <c r="T42" s="128"/>
      <c r="U42" s="128" t="s">
        <v>950</v>
      </c>
      <c r="V42" s="132">
        <v>45727</v>
      </c>
      <c r="W42" s="128"/>
      <c r="X42" s="129"/>
      <c r="Y42" s="128"/>
      <c r="Z42" s="129"/>
      <c r="AA42" s="129"/>
      <c r="AB42" s="128" t="s">
        <v>951</v>
      </c>
      <c r="AC42" s="128" t="s">
        <v>763</v>
      </c>
      <c r="AD42" s="128" t="s">
        <v>952</v>
      </c>
      <c r="AE42" s="128" t="s">
        <v>953</v>
      </c>
      <c r="AF42" s="128" t="s">
        <v>954</v>
      </c>
      <c r="AG42" s="128" t="s">
        <v>955</v>
      </c>
      <c r="AH42" s="128" t="s">
        <v>831</v>
      </c>
      <c r="AI42" s="128" t="s">
        <v>831</v>
      </c>
      <c r="AJ42" s="128" t="s">
        <v>768</v>
      </c>
      <c r="AK42" s="132">
        <v>45765</v>
      </c>
      <c r="AL42" s="128" t="s">
        <v>769</v>
      </c>
      <c r="AM42" s="128" t="s">
        <v>770</v>
      </c>
      <c r="AN42" s="129">
        <v>0</v>
      </c>
    </row>
    <row r="43" spans="1:40" x14ac:dyDescent="0.25">
      <c r="A43" s="128" t="s">
        <v>941</v>
      </c>
      <c r="B43" s="128" t="s">
        <v>949</v>
      </c>
      <c r="C43" s="128" t="s">
        <v>69</v>
      </c>
      <c r="D43" s="128"/>
      <c r="E43" s="128" t="s">
        <v>70</v>
      </c>
      <c r="F43" s="128"/>
      <c r="G43" s="129">
        <v>1</v>
      </c>
      <c r="H43" s="128"/>
      <c r="I43" s="129">
        <v>0</v>
      </c>
      <c r="J43" s="129">
        <v>0</v>
      </c>
      <c r="K43" s="130">
        <v>0</v>
      </c>
      <c r="L43" s="129">
        <v>100</v>
      </c>
      <c r="M43" s="128" t="s">
        <v>781</v>
      </c>
      <c r="N43" s="128" t="s">
        <v>759</v>
      </c>
      <c r="O43" s="128" t="s">
        <v>760</v>
      </c>
      <c r="P43" s="131">
        <v>0</v>
      </c>
      <c r="Q43" s="132"/>
      <c r="R43" s="132"/>
      <c r="S43" s="129">
        <v>100</v>
      </c>
      <c r="T43" s="128"/>
      <c r="U43" s="128" t="s">
        <v>950</v>
      </c>
      <c r="V43" s="132">
        <v>45727</v>
      </c>
      <c r="W43" s="128"/>
      <c r="X43" s="129"/>
      <c r="Y43" s="128"/>
      <c r="Z43" s="129"/>
      <c r="AA43" s="129"/>
      <c r="AB43" s="128" t="s">
        <v>951</v>
      </c>
      <c r="AC43" s="128" t="s">
        <v>763</v>
      </c>
      <c r="AD43" s="128" t="s">
        <v>952</v>
      </c>
      <c r="AE43" s="128" t="s">
        <v>953</v>
      </c>
      <c r="AF43" s="128" t="s">
        <v>954</v>
      </c>
      <c r="AG43" s="128" t="s">
        <v>955</v>
      </c>
      <c r="AH43" s="128" t="s">
        <v>831</v>
      </c>
      <c r="AI43" s="128" t="s">
        <v>831</v>
      </c>
      <c r="AJ43" s="128" t="s">
        <v>768</v>
      </c>
      <c r="AK43" s="132">
        <v>45765</v>
      </c>
      <c r="AL43" s="128" t="s">
        <v>769</v>
      </c>
      <c r="AM43" s="128" t="s">
        <v>770</v>
      </c>
      <c r="AN43" s="129">
        <v>0</v>
      </c>
    </row>
    <row r="44" spans="1:40" x14ac:dyDescent="0.25">
      <c r="A44" s="128" t="s">
        <v>941</v>
      </c>
      <c r="B44" s="128" t="s">
        <v>956</v>
      </c>
      <c r="C44" s="128" t="s">
        <v>69</v>
      </c>
      <c r="D44" s="128"/>
      <c r="E44" s="128" t="s">
        <v>70</v>
      </c>
      <c r="F44" s="128"/>
      <c r="G44" s="129">
        <v>1</v>
      </c>
      <c r="H44" s="128"/>
      <c r="I44" s="129">
        <v>0</v>
      </c>
      <c r="J44" s="129">
        <v>0</v>
      </c>
      <c r="K44" s="130">
        <v>0</v>
      </c>
      <c r="L44" s="129">
        <v>100</v>
      </c>
      <c r="M44" s="128" t="s">
        <v>781</v>
      </c>
      <c r="N44" s="128" t="s">
        <v>759</v>
      </c>
      <c r="O44" s="128" t="s">
        <v>760</v>
      </c>
      <c r="P44" s="131">
        <v>0</v>
      </c>
      <c r="Q44" s="132"/>
      <c r="R44" s="132"/>
      <c r="S44" s="129">
        <v>100</v>
      </c>
      <c r="T44" s="128"/>
      <c r="U44" s="128" t="s">
        <v>957</v>
      </c>
      <c r="V44" s="132">
        <v>45730</v>
      </c>
      <c r="W44" s="128"/>
      <c r="X44" s="129"/>
      <c r="Y44" s="128"/>
      <c r="Z44" s="129"/>
      <c r="AA44" s="129"/>
      <c r="AB44" s="128" t="s">
        <v>958</v>
      </c>
      <c r="AC44" s="128" t="s">
        <v>763</v>
      </c>
      <c r="AD44" s="128" t="s">
        <v>959</v>
      </c>
      <c r="AE44" s="128" t="s">
        <v>960</v>
      </c>
      <c r="AF44" s="128" t="s">
        <v>961</v>
      </c>
      <c r="AG44" s="128" t="s">
        <v>962</v>
      </c>
      <c r="AH44" s="128" t="s">
        <v>766</v>
      </c>
      <c r="AI44" s="128" t="s">
        <v>766</v>
      </c>
      <c r="AJ44" s="128" t="s">
        <v>768</v>
      </c>
      <c r="AK44" s="132">
        <v>45765.125</v>
      </c>
      <c r="AL44" s="128"/>
      <c r="AM44" s="128" t="s">
        <v>770</v>
      </c>
      <c r="AN44" s="129">
        <v>0</v>
      </c>
    </row>
    <row r="45" spans="1:40" x14ac:dyDescent="0.25">
      <c r="A45" s="128" t="s">
        <v>941</v>
      </c>
      <c r="B45" s="128" t="s">
        <v>942</v>
      </c>
      <c r="C45" s="128" t="s">
        <v>833</v>
      </c>
      <c r="D45" s="128" t="s">
        <v>833</v>
      </c>
      <c r="E45" s="128" t="s">
        <v>65</v>
      </c>
      <c r="F45" s="128" t="s">
        <v>834</v>
      </c>
      <c r="G45" s="129">
        <v>112</v>
      </c>
      <c r="H45" s="128" t="s">
        <v>676</v>
      </c>
      <c r="I45" s="129">
        <v>22739</v>
      </c>
      <c r="J45" s="129">
        <v>123.2</v>
      </c>
      <c r="K45" s="130">
        <v>1.1000000000000001</v>
      </c>
      <c r="L45" s="129">
        <v>672</v>
      </c>
      <c r="M45" s="128" t="s">
        <v>835</v>
      </c>
      <c r="N45" s="128" t="s">
        <v>774</v>
      </c>
      <c r="O45" s="128" t="s">
        <v>760</v>
      </c>
      <c r="P45" s="131">
        <v>18</v>
      </c>
      <c r="Q45" s="132">
        <v>45366</v>
      </c>
      <c r="R45" s="132"/>
      <c r="S45" s="129">
        <v>6</v>
      </c>
      <c r="T45" s="128" t="s">
        <v>791</v>
      </c>
      <c r="U45" s="128" t="s">
        <v>943</v>
      </c>
      <c r="V45" s="132">
        <v>45638</v>
      </c>
      <c r="W45" s="128" t="s">
        <v>963</v>
      </c>
      <c r="X45" s="129">
        <v>95</v>
      </c>
      <c r="Y45" s="128" t="s">
        <v>840</v>
      </c>
      <c r="Z45" s="129"/>
      <c r="AA45" s="129"/>
      <c r="AB45" s="128" t="s">
        <v>944</v>
      </c>
      <c r="AC45" s="128" t="s">
        <v>802</v>
      </c>
      <c r="AD45" s="128" t="s">
        <v>945</v>
      </c>
      <c r="AE45" s="128" t="s">
        <v>946</v>
      </c>
      <c r="AF45" s="128" t="s">
        <v>947</v>
      </c>
      <c r="AG45" s="128" t="s">
        <v>948</v>
      </c>
      <c r="AH45" s="128" t="s">
        <v>871</v>
      </c>
      <c r="AI45" s="128" t="s">
        <v>872</v>
      </c>
      <c r="AJ45" s="128" t="s">
        <v>873</v>
      </c>
      <c r="AK45" s="132">
        <v>45765</v>
      </c>
      <c r="AL45" s="128" t="s">
        <v>769</v>
      </c>
      <c r="AM45" s="128" t="s">
        <v>770</v>
      </c>
      <c r="AN45" s="129">
        <v>0</v>
      </c>
    </row>
    <row r="46" spans="1:40" x14ac:dyDescent="0.25">
      <c r="A46" s="128" t="s">
        <v>941</v>
      </c>
      <c r="B46" s="128" t="s">
        <v>956</v>
      </c>
      <c r="C46" s="128" t="s">
        <v>833</v>
      </c>
      <c r="D46" s="128" t="s">
        <v>833</v>
      </c>
      <c r="E46" s="128" t="s">
        <v>65</v>
      </c>
      <c r="F46" s="128" t="s">
        <v>834</v>
      </c>
      <c r="G46" s="129">
        <v>45</v>
      </c>
      <c r="H46" s="128" t="s">
        <v>676</v>
      </c>
      <c r="I46" s="129">
        <v>19226.25</v>
      </c>
      <c r="J46" s="129">
        <v>49.5</v>
      </c>
      <c r="K46" s="130">
        <v>1.1000000000000001</v>
      </c>
      <c r="L46" s="129">
        <v>270</v>
      </c>
      <c r="M46" s="128" t="s">
        <v>835</v>
      </c>
      <c r="N46" s="128" t="s">
        <v>774</v>
      </c>
      <c r="O46" s="128" t="s">
        <v>760</v>
      </c>
      <c r="P46" s="131">
        <v>18</v>
      </c>
      <c r="Q46" s="132">
        <v>45366</v>
      </c>
      <c r="R46" s="132"/>
      <c r="S46" s="129">
        <v>6</v>
      </c>
      <c r="T46" s="128" t="s">
        <v>791</v>
      </c>
      <c r="U46" s="128" t="s">
        <v>957</v>
      </c>
      <c r="V46" s="132">
        <v>45730</v>
      </c>
      <c r="W46" s="128" t="s">
        <v>964</v>
      </c>
      <c r="X46" s="129"/>
      <c r="Y46" s="128"/>
      <c r="Z46" s="129"/>
      <c r="AA46" s="129"/>
      <c r="AB46" s="128" t="s">
        <v>958</v>
      </c>
      <c r="AC46" s="128" t="s">
        <v>763</v>
      </c>
      <c r="AD46" s="128" t="s">
        <v>959</v>
      </c>
      <c r="AE46" s="128" t="s">
        <v>960</v>
      </c>
      <c r="AF46" s="128" t="s">
        <v>961</v>
      </c>
      <c r="AG46" s="128" t="s">
        <v>962</v>
      </c>
      <c r="AH46" s="128" t="s">
        <v>766</v>
      </c>
      <c r="AI46" s="128" t="s">
        <v>766</v>
      </c>
      <c r="AJ46" s="128" t="s">
        <v>768</v>
      </c>
      <c r="AK46" s="132">
        <v>45765.125</v>
      </c>
      <c r="AL46" s="128"/>
      <c r="AM46" s="128" t="s">
        <v>770</v>
      </c>
      <c r="AN46" s="129">
        <v>0</v>
      </c>
    </row>
    <row r="47" spans="1:40" x14ac:dyDescent="0.25">
      <c r="A47" s="128" t="s">
        <v>941</v>
      </c>
      <c r="B47" s="128" t="s">
        <v>956</v>
      </c>
      <c r="C47" s="128" t="s">
        <v>794</v>
      </c>
      <c r="D47" s="128" t="s">
        <v>795</v>
      </c>
      <c r="E47" s="128" t="s">
        <v>35</v>
      </c>
      <c r="F47" s="128" t="s">
        <v>796</v>
      </c>
      <c r="G47" s="129">
        <v>6</v>
      </c>
      <c r="H47" s="128" t="s">
        <v>682</v>
      </c>
      <c r="I47" s="129">
        <v>2634.5</v>
      </c>
      <c r="J47" s="129">
        <v>228</v>
      </c>
      <c r="K47" s="130">
        <v>38</v>
      </c>
      <c r="L47" s="129">
        <v>900</v>
      </c>
      <c r="M47" s="128" t="s">
        <v>797</v>
      </c>
      <c r="N47" s="128" t="s">
        <v>774</v>
      </c>
      <c r="O47" s="128" t="s">
        <v>760</v>
      </c>
      <c r="P47" s="131">
        <v>20</v>
      </c>
      <c r="Q47" s="132">
        <v>43515</v>
      </c>
      <c r="R47" s="132"/>
      <c r="S47" s="129">
        <v>150</v>
      </c>
      <c r="T47" s="128" t="s">
        <v>775</v>
      </c>
      <c r="U47" s="128" t="s">
        <v>957</v>
      </c>
      <c r="V47" s="132">
        <v>45730</v>
      </c>
      <c r="W47" s="128" t="s">
        <v>965</v>
      </c>
      <c r="X47" s="129">
        <v>98</v>
      </c>
      <c r="Y47" s="128"/>
      <c r="Z47" s="129"/>
      <c r="AA47" s="129"/>
      <c r="AB47" s="128" t="s">
        <v>958</v>
      </c>
      <c r="AC47" s="128" t="s">
        <v>763</v>
      </c>
      <c r="AD47" s="128" t="s">
        <v>959</v>
      </c>
      <c r="AE47" s="128" t="s">
        <v>960</v>
      </c>
      <c r="AF47" s="128" t="s">
        <v>961</v>
      </c>
      <c r="AG47" s="128" t="s">
        <v>962</v>
      </c>
      <c r="AH47" s="128" t="s">
        <v>766</v>
      </c>
      <c r="AI47" s="128" t="s">
        <v>766</v>
      </c>
      <c r="AJ47" s="128" t="s">
        <v>768</v>
      </c>
      <c r="AK47" s="132">
        <v>45765.125</v>
      </c>
      <c r="AL47" s="128"/>
      <c r="AM47" s="128" t="s">
        <v>770</v>
      </c>
      <c r="AN47" s="129">
        <v>0</v>
      </c>
    </row>
    <row r="48" spans="1:40" x14ac:dyDescent="0.25">
      <c r="A48" s="128" t="s">
        <v>941</v>
      </c>
      <c r="B48" s="128" t="s">
        <v>949</v>
      </c>
      <c r="C48" s="128" t="s">
        <v>206</v>
      </c>
      <c r="D48" s="128" t="s">
        <v>206</v>
      </c>
      <c r="E48" s="128" t="s">
        <v>29</v>
      </c>
      <c r="F48" s="128" t="s">
        <v>837</v>
      </c>
      <c r="G48" s="129">
        <v>1500</v>
      </c>
      <c r="H48" s="128" t="s">
        <v>676</v>
      </c>
      <c r="I48" s="129">
        <v>39700</v>
      </c>
      <c r="J48" s="129">
        <v>3150</v>
      </c>
      <c r="K48" s="130">
        <v>2.1</v>
      </c>
      <c r="L48" s="129">
        <v>15375</v>
      </c>
      <c r="M48" s="128" t="s">
        <v>838</v>
      </c>
      <c r="N48" s="128" t="s">
        <v>774</v>
      </c>
      <c r="O48" s="128" t="s">
        <v>760</v>
      </c>
      <c r="P48" s="131">
        <v>25</v>
      </c>
      <c r="Q48" s="132">
        <v>45366</v>
      </c>
      <c r="R48" s="132"/>
      <c r="S48" s="129">
        <v>10.25</v>
      </c>
      <c r="T48" s="128" t="s">
        <v>791</v>
      </c>
      <c r="U48" s="128" t="s">
        <v>950</v>
      </c>
      <c r="V48" s="132">
        <v>45727</v>
      </c>
      <c r="W48" s="128" t="s">
        <v>966</v>
      </c>
      <c r="X48" s="129">
        <v>96</v>
      </c>
      <c r="Y48" s="128" t="s">
        <v>967</v>
      </c>
      <c r="Z48" s="129"/>
      <c r="AA48" s="129"/>
      <c r="AB48" s="128" t="s">
        <v>951</v>
      </c>
      <c r="AC48" s="128" t="s">
        <v>763</v>
      </c>
      <c r="AD48" s="128" t="s">
        <v>952</v>
      </c>
      <c r="AE48" s="128" t="s">
        <v>953</v>
      </c>
      <c r="AF48" s="128" t="s">
        <v>954</v>
      </c>
      <c r="AG48" s="128" t="s">
        <v>955</v>
      </c>
      <c r="AH48" s="128" t="s">
        <v>831</v>
      </c>
      <c r="AI48" s="128" t="s">
        <v>831</v>
      </c>
      <c r="AJ48" s="128" t="s">
        <v>768</v>
      </c>
      <c r="AK48" s="132">
        <v>45765</v>
      </c>
      <c r="AL48" s="128" t="s">
        <v>769</v>
      </c>
      <c r="AM48" s="128" t="s">
        <v>770</v>
      </c>
      <c r="AN48" s="129">
        <v>0</v>
      </c>
    </row>
    <row r="49" spans="1:40" x14ac:dyDescent="0.25">
      <c r="A49" s="128" t="s">
        <v>941</v>
      </c>
      <c r="B49" s="128" t="s">
        <v>949</v>
      </c>
      <c r="C49" s="128" t="s">
        <v>206</v>
      </c>
      <c r="D49" s="128" t="s">
        <v>206</v>
      </c>
      <c r="E49" s="128" t="s">
        <v>29</v>
      </c>
      <c r="F49" s="128" t="s">
        <v>837</v>
      </c>
      <c r="G49" s="129">
        <v>1500</v>
      </c>
      <c r="H49" s="128" t="s">
        <v>676</v>
      </c>
      <c r="I49" s="129">
        <v>39700</v>
      </c>
      <c r="J49" s="129">
        <v>3150</v>
      </c>
      <c r="K49" s="130">
        <v>2.1</v>
      </c>
      <c r="L49" s="129">
        <v>15375</v>
      </c>
      <c r="M49" s="128" t="s">
        <v>838</v>
      </c>
      <c r="N49" s="128" t="s">
        <v>774</v>
      </c>
      <c r="O49" s="128" t="s">
        <v>760</v>
      </c>
      <c r="P49" s="131">
        <v>25</v>
      </c>
      <c r="Q49" s="132">
        <v>45366</v>
      </c>
      <c r="R49" s="132"/>
      <c r="S49" s="129">
        <v>10.25</v>
      </c>
      <c r="T49" s="128" t="s">
        <v>791</v>
      </c>
      <c r="U49" s="128" t="s">
        <v>950</v>
      </c>
      <c r="V49" s="132">
        <v>45727</v>
      </c>
      <c r="W49" s="128" t="s">
        <v>966</v>
      </c>
      <c r="X49" s="129">
        <v>96</v>
      </c>
      <c r="Y49" s="128" t="s">
        <v>967</v>
      </c>
      <c r="Z49" s="129"/>
      <c r="AA49" s="129"/>
      <c r="AB49" s="128" t="s">
        <v>951</v>
      </c>
      <c r="AC49" s="128" t="s">
        <v>763</v>
      </c>
      <c r="AD49" s="128" t="s">
        <v>952</v>
      </c>
      <c r="AE49" s="128" t="s">
        <v>953</v>
      </c>
      <c r="AF49" s="128" t="s">
        <v>954</v>
      </c>
      <c r="AG49" s="128" t="s">
        <v>955</v>
      </c>
      <c r="AH49" s="128" t="s">
        <v>831</v>
      </c>
      <c r="AI49" s="128" t="s">
        <v>831</v>
      </c>
      <c r="AJ49" s="128" t="s">
        <v>768</v>
      </c>
      <c r="AK49" s="132">
        <v>45765</v>
      </c>
      <c r="AL49" s="128" t="s">
        <v>769</v>
      </c>
      <c r="AM49" s="128" t="s">
        <v>770</v>
      </c>
      <c r="AN49" s="129">
        <v>0</v>
      </c>
    </row>
    <row r="50" spans="1:40" x14ac:dyDescent="0.25">
      <c r="A50" s="128" t="s">
        <v>941</v>
      </c>
      <c r="B50" s="128" t="s">
        <v>942</v>
      </c>
      <c r="C50" s="128" t="s">
        <v>771</v>
      </c>
      <c r="D50" s="128" t="s">
        <v>771</v>
      </c>
      <c r="E50" s="128" t="s">
        <v>57</v>
      </c>
      <c r="F50" s="128" t="s">
        <v>849</v>
      </c>
      <c r="G50" s="129">
        <v>1325</v>
      </c>
      <c r="H50" s="128" t="s">
        <v>681</v>
      </c>
      <c r="I50" s="129">
        <v>14973</v>
      </c>
      <c r="J50" s="129">
        <v>251.75</v>
      </c>
      <c r="K50" s="130">
        <v>0.19</v>
      </c>
      <c r="L50" s="129">
        <v>2650</v>
      </c>
      <c r="M50" s="128" t="s">
        <v>850</v>
      </c>
      <c r="N50" s="128" t="s">
        <v>774</v>
      </c>
      <c r="O50" s="128" t="s">
        <v>760</v>
      </c>
      <c r="P50" s="131">
        <v>30</v>
      </c>
      <c r="Q50" s="132">
        <v>44652</v>
      </c>
      <c r="R50" s="132"/>
      <c r="S50" s="129">
        <v>2</v>
      </c>
      <c r="T50" s="128" t="s">
        <v>778</v>
      </c>
      <c r="U50" s="128" t="s">
        <v>968</v>
      </c>
      <c r="V50" s="132">
        <v>45626</v>
      </c>
      <c r="W50" s="128"/>
      <c r="X50" s="129"/>
      <c r="Y50" s="128"/>
      <c r="Z50" s="129">
        <v>0</v>
      </c>
      <c r="AA50" s="129">
        <v>19</v>
      </c>
      <c r="AB50" s="128" t="s">
        <v>944</v>
      </c>
      <c r="AC50" s="128" t="s">
        <v>802</v>
      </c>
      <c r="AD50" s="128" t="s">
        <v>945</v>
      </c>
      <c r="AE50" s="128" t="s">
        <v>946</v>
      </c>
      <c r="AF50" s="128" t="s">
        <v>947</v>
      </c>
      <c r="AG50" s="128" t="s">
        <v>948</v>
      </c>
      <c r="AH50" s="128" t="s">
        <v>871</v>
      </c>
      <c r="AI50" s="128" t="s">
        <v>872</v>
      </c>
      <c r="AJ50" s="128" t="s">
        <v>873</v>
      </c>
      <c r="AK50" s="132">
        <v>45765</v>
      </c>
      <c r="AL50" s="128" t="s">
        <v>769</v>
      </c>
      <c r="AM50" s="128" t="s">
        <v>770</v>
      </c>
      <c r="AN50" s="129">
        <v>0</v>
      </c>
    </row>
    <row r="51" spans="1:40" x14ac:dyDescent="0.25">
      <c r="A51" s="128" t="s">
        <v>941</v>
      </c>
      <c r="B51" s="128" t="s">
        <v>942</v>
      </c>
      <c r="C51" s="128" t="s">
        <v>906</v>
      </c>
      <c r="D51" s="128" t="s">
        <v>906</v>
      </c>
      <c r="E51" s="128" t="s">
        <v>907</v>
      </c>
      <c r="F51" s="128" t="s">
        <v>908</v>
      </c>
      <c r="G51" s="129">
        <v>583.13</v>
      </c>
      <c r="H51" s="128" t="s">
        <v>681</v>
      </c>
      <c r="I51" s="129">
        <v>80660</v>
      </c>
      <c r="J51" s="129">
        <v>284.39</v>
      </c>
      <c r="K51" s="130">
        <v>0.48770000000000002</v>
      </c>
      <c r="L51" s="129">
        <v>4373.4799999999996</v>
      </c>
      <c r="M51" s="128" t="s">
        <v>909</v>
      </c>
      <c r="N51" s="128" t="s">
        <v>774</v>
      </c>
      <c r="O51" s="128" t="s">
        <v>760</v>
      </c>
      <c r="P51" s="131">
        <v>45</v>
      </c>
      <c r="Q51" s="132">
        <v>44652</v>
      </c>
      <c r="R51" s="132"/>
      <c r="S51" s="129">
        <v>7.5</v>
      </c>
      <c r="T51" s="128" t="s">
        <v>778</v>
      </c>
      <c r="U51" s="128" t="s">
        <v>968</v>
      </c>
      <c r="V51" s="132">
        <v>45626</v>
      </c>
      <c r="W51" s="128"/>
      <c r="X51" s="129"/>
      <c r="Y51" s="128"/>
      <c r="Z51" s="129"/>
      <c r="AA51" s="129"/>
      <c r="AB51" s="128" t="s">
        <v>944</v>
      </c>
      <c r="AC51" s="128" t="s">
        <v>802</v>
      </c>
      <c r="AD51" s="128" t="s">
        <v>945</v>
      </c>
      <c r="AE51" s="128" t="s">
        <v>946</v>
      </c>
      <c r="AF51" s="128" t="s">
        <v>947</v>
      </c>
      <c r="AG51" s="128" t="s">
        <v>948</v>
      </c>
      <c r="AH51" s="128" t="s">
        <v>871</v>
      </c>
      <c r="AI51" s="128" t="s">
        <v>872</v>
      </c>
      <c r="AJ51" s="128" t="s">
        <v>873</v>
      </c>
      <c r="AK51" s="132">
        <v>45765</v>
      </c>
      <c r="AL51" s="128" t="s">
        <v>769</v>
      </c>
      <c r="AM51" s="128" t="s">
        <v>770</v>
      </c>
      <c r="AN51" s="129">
        <v>0</v>
      </c>
    </row>
    <row r="52" spans="1:40" x14ac:dyDescent="0.25">
      <c r="A52" s="128" t="s">
        <v>969</v>
      </c>
      <c r="B52" s="128" t="s">
        <v>970</v>
      </c>
      <c r="C52" s="128" t="s">
        <v>69</v>
      </c>
      <c r="D52" s="128"/>
      <c r="E52" s="128" t="s">
        <v>70</v>
      </c>
      <c r="F52" s="128"/>
      <c r="G52" s="129">
        <v>1</v>
      </c>
      <c r="H52" s="128"/>
      <c r="I52" s="129">
        <v>0</v>
      </c>
      <c r="J52" s="129">
        <v>0</v>
      </c>
      <c r="K52" s="130">
        <v>0</v>
      </c>
      <c r="L52" s="129">
        <v>100</v>
      </c>
      <c r="M52" s="128" t="s">
        <v>781</v>
      </c>
      <c r="N52" s="128" t="s">
        <v>759</v>
      </c>
      <c r="O52" s="128" t="s">
        <v>760</v>
      </c>
      <c r="P52" s="131">
        <v>0</v>
      </c>
      <c r="Q52" s="132"/>
      <c r="R52" s="132"/>
      <c r="S52" s="129">
        <v>100</v>
      </c>
      <c r="T52" s="128"/>
      <c r="U52" s="128" t="s">
        <v>971</v>
      </c>
      <c r="V52" s="132">
        <v>45519</v>
      </c>
      <c r="W52" s="128"/>
      <c r="X52" s="129"/>
      <c r="Y52" s="128"/>
      <c r="Z52" s="129"/>
      <c r="AA52" s="129"/>
      <c r="AB52" s="128" t="s">
        <v>972</v>
      </c>
      <c r="AC52" s="128" t="s">
        <v>802</v>
      </c>
      <c r="AD52" s="128" t="s">
        <v>973</v>
      </c>
      <c r="AE52" s="128" t="s">
        <v>974</v>
      </c>
      <c r="AF52" s="128" t="s">
        <v>808</v>
      </c>
      <c r="AG52" s="128" t="s">
        <v>975</v>
      </c>
      <c r="AH52" s="128" t="s">
        <v>807</v>
      </c>
      <c r="AI52" s="128" t="s">
        <v>808</v>
      </c>
      <c r="AJ52" s="128" t="s">
        <v>809</v>
      </c>
      <c r="AK52" s="132">
        <v>45775</v>
      </c>
      <c r="AL52" s="128" t="s">
        <v>769</v>
      </c>
      <c r="AM52" s="128" t="s">
        <v>770</v>
      </c>
      <c r="AN52" s="129">
        <v>0</v>
      </c>
    </row>
    <row r="53" spans="1:40" x14ac:dyDescent="0.25">
      <c r="A53" s="128" t="s">
        <v>969</v>
      </c>
      <c r="B53" s="128" t="s">
        <v>970</v>
      </c>
      <c r="C53" s="128" t="s">
        <v>69</v>
      </c>
      <c r="D53" s="128"/>
      <c r="E53" s="128" t="s">
        <v>70</v>
      </c>
      <c r="F53" s="128"/>
      <c r="G53" s="129">
        <v>1</v>
      </c>
      <c r="H53" s="128"/>
      <c r="I53" s="129">
        <v>0</v>
      </c>
      <c r="J53" s="129">
        <v>0</v>
      </c>
      <c r="K53" s="130">
        <v>0</v>
      </c>
      <c r="L53" s="129">
        <v>100</v>
      </c>
      <c r="M53" s="128" t="s">
        <v>781</v>
      </c>
      <c r="N53" s="128" t="s">
        <v>759</v>
      </c>
      <c r="O53" s="128" t="s">
        <v>760</v>
      </c>
      <c r="P53" s="131">
        <v>0</v>
      </c>
      <c r="Q53" s="132"/>
      <c r="R53" s="132"/>
      <c r="S53" s="129">
        <v>100</v>
      </c>
      <c r="T53" s="128"/>
      <c r="U53" s="128" t="s">
        <v>971</v>
      </c>
      <c r="V53" s="132">
        <v>45519</v>
      </c>
      <c r="W53" s="128"/>
      <c r="X53" s="129"/>
      <c r="Y53" s="128"/>
      <c r="Z53" s="129"/>
      <c r="AA53" s="129"/>
      <c r="AB53" s="128" t="s">
        <v>972</v>
      </c>
      <c r="AC53" s="128" t="s">
        <v>802</v>
      </c>
      <c r="AD53" s="128" t="s">
        <v>973</v>
      </c>
      <c r="AE53" s="128" t="s">
        <v>974</v>
      </c>
      <c r="AF53" s="128" t="s">
        <v>808</v>
      </c>
      <c r="AG53" s="128" t="s">
        <v>975</v>
      </c>
      <c r="AH53" s="128" t="s">
        <v>807</v>
      </c>
      <c r="AI53" s="128" t="s">
        <v>808</v>
      </c>
      <c r="AJ53" s="128" t="s">
        <v>809</v>
      </c>
      <c r="AK53" s="132">
        <v>45775</v>
      </c>
      <c r="AL53" s="128" t="s">
        <v>769</v>
      </c>
      <c r="AM53" s="128" t="s">
        <v>770</v>
      </c>
      <c r="AN53" s="129">
        <v>0</v>
      </c>
    </row>
    <row r="54" spans="1:40" x14ac:dyDescent="0.25">
      <c r="A54" s="128" t="s">
        <v>969</v>
      </c>
      <c r="B54" s="128" t="s">
        <v>970</v>
      </c>
      <c r="C54" s="128" t="s">
        <v>69</v>
      </c>
      <c r="D54" s="128"/>
      <c r="E54" s="128" t="s">
        <v>70</v>
      </c>
      <c r="F54" s="128"/>
      <c r="G54" s="129">
        <v>1</v>
      </c>
      <c r="H54" s="128"/>
      <c r="I54" s="129">
        <v>0</v>
      </c>
      <c r="J54" s="129">
        <v>0</v>
      </c>
      <c r="K54" s="130">
        <v>0</v>
      </c>
      <c r="L54" s="129">
        <v>100</v>
      </c>
      <c r="M54" s="128" t="s">
        <v>781</v>
      </c>
      <c r="N54" s="128" t="s">
        <v>759</v>
      </c>
      <c r="O54" s="128" t="s">
        <v>760</v>
      </c>
      <c r="P54" s="131">
        <v>0</v>
      </c>
      <c r="Q54" s="132"/>
      <c r="R54" s="132"/>
      <c r="S54" s="129">
        <v>100</v>
      </c>
      <c r="T54" s="128"/>
      <c r="U54" s="128" t="s">
        <v>971</v>
      </c>
      <c r="V54" s="132">
        <v>45519</v>
      </c>
      <c r="W54" s="128"/>
      <c r="X54" s="129"/>
      <c r="Y54" s="128"/>
      <c r="Z54" s="129"/>
      <c r="AA54" s="129"/>
      <c r="AB54" s="128" t="s">
        <v>972</v>
      </c>
      <c r="AC54" s="128" t="s">
        <v>802</v>
      </c>
      <c r="AD54" s="128" t="s">
        <v>973</v>
      </c>
      <c r="AE54" s="128" t="s">
        <v>974</v>
      </c>
      <c r="AF54" s="128" t="s">
        <v>808</v>
      </c>
      <c r="AG54" s="128" t="s">
        <v>975</v>
      </c>
      <c r="AH54" s="128" t="s">
        <v>807</v>
      </c>
      <c r="AI54" s="128" t="s">
        <v>808</v>
      </c>
      <c r="AJ54" s="128" t="s">
        <v>809</v>
      </c>
      <c r="AK54" s="132">
        <v>45775</v>
      </c>
      <c r="AL54" s="128" t="s">
        <v>769</v>
      </c>
      <c r="AM54" s="128" t="s">
        <v>770</v>
      </c>
      <c r="AN54" s="129">
        <v>0</v>
      </c>
    </row>
    <row r="55" spans="1:40" x14ac:dyDescent="0.25">
      <c r="A55" s="128" t="s">
        <v>969</v>
      </c>
      <c r="B55" s="128" t="s">
        <v>970</v>
      </c>
      <c r="C55" s="128" t="s">
        <v>69</v>
      </c>
      <c r="D55" s="128"/>
      <c r="E55" s="128" t="s">
        <v>70</v>
      </c>
      <c r="F55" s="128"/>
      <c r="G55" s="129">
        <v>1</v>
      </c>
      <c r="H55" s="128"/>
      <c r="I55" s="129">
        <v>0</v>
      </c>
      <c r="J55" s="129">
        <v>0</v>
      </c>
      <c r="K55" s="130">
        <v>0</v>
      </c>
      <c r="L55" s="129">
        <v>100</v>
      </c>
      <c r="M55" s="128" t="s">
        <v>781</v>
      </c>
      <c r="N55" s="128" t="s">
        <v>759</v>
      </c>
      <c r="O55" s="128" t="s">
        <v>760</v>
      </c>
      <c r="P55" s="131">
        <v>0</v>
      </c>
      <c r="Q55" s="132"/>
      <c r="R55" s="132"/>
      <c r="S55" s="129">
        <v>100</v>
      </c>
      <c r="T55" s="128"/>
      <c r="U55" s="128" t="s">
        <v>971</v>
      </c>
      <c r="V55" s="132">
        <v>45519</v>
      </c>
      <c r="W55" s="128"/>
      <c r="X55" s="129"/>
      <c r="Y55" s="128"/>
      <c r="Z55" s="129"/>
      <c r="AA55" s="129"/>
      <c r="AB55" s="128" t="s">
        <v>972</v>
      </c>
      <c r="AC55" s="128" t="s">
        <v>802</v>
      </c>
      <c r="AD55" s="128" t="s">
        <v>973</v>
      </c>
      <c r="AE55" s="128" t="s">
        <v>974</v>
      </c>
      <c r="AF55" s="128" t="s">
        <v>808</v>
      </c>
      <c r="AG55" s="128" t="s">
        <v>975</v>
      </c>
      <c r="AH55" s="128" t="s">
        <v>807</v>
      </c>
      <c r="AI55" s="128" t="s">
        <v>808</v>
      </c>
      <c r="AJ55" s="128" t="s">
        <v>809</v>
      </c>
      <c r="AK55" s="132">
        <v>45775</v>
      </c>
      <c r="AL55" s="128" t="s">
        <v>769</v>
      </c>
      <c r="AM55" s="128" t="s">
        <v>770</v>
      </c>
      <c r="AN55" s="129">
        <v>0</v>
      </c>
    </row>
    <row r="56" spans="1:40" x14ac:dyDescent="0.25">
      <c r="A56" s="128" t="s">
        <v>969</v>
      </c>
      <c r="B56" s="128" t="s">
        <v>970</v>
      </c>
      <c r="C56" s="128" t="s">
        <v>206</v>
      </c>
      <c r="D56" s="128" t="s">
        <v>206</v>
      </c>
      <c r="E56" s="128" t="s">
        <v>29</v>
      </c>
      <c r="F56" s="128" t="s">
        <v>837</v>
      </c>
      <c r="G56" s="129">
        <v>2000</v>
      </c>
      <c r="H56" s="128" t="s">
        <v>676</v>
      </c>
      <c r="I56" s="129">
        <v>110950</v>
      </c>
      <c r="J56" s="129">
        <v>4200</v>
      </c>
      <c r="K56" s="130">
        <v>2.1</v>
      </c>
      <c r="L56" s="129">
        <v>20500</v>
      </c>
      <c r="M56" s="128" t="s">
        <v>838</v>
      </c>
      <c r="N56" s="128" t="s">
        <v>774</v>
      </c>
      <c r="O56" s="128" t="s">
        <v>760</v>
      </c>
      <c r="P56" s="131">
        <v>25</v>
      </c>
      <c r="Q56" s="132">
        <v>45366</v>
      </c>
      <c r="R56" s="132"/>
      <c r="S56" s="129">
        <v>10.25</v>
      </c>
      <c r="T56" s="128" t="s">
        <v>791</v>
      </c>
      <c r="U56" s="128" t="s">
        <v>971</v>
      </c>
      <c r="V56" s="132">
        <v>45519</v>
      </c>
      <c r="W56" s="128" t="s">
        <v>976</v>
      </c>
      <c r="X56" s="129">
        <v>94.6</v>
      </c>
      <c r="Y56" s="128" t="s">
        <v>840</v>
      </c>
      <c r="Z56" s="129"/>
      <c r="AA56" s="129"/>
      <c r="AB56" s="128" t="s">
        <v>972</v>
      </c>
      <c r="AC56" s="128" t="s">
        <v>802</v>
      </c>
      <c r="AD56" s="128" t="s">
        <v>973</v>
      </c>
      <c r="AE56" s="128" t="s">
        <v>974</v>
      </c>
      <c r="AF56" s="128" t="s">
        <v>808</v>
      </c>
      <c r="AG56" s="128" t="s">
        <v>975</v>
      </c>
      <c r="AH56" s="128" t="s">
        <v>807</v>
      </c>
      <c r="AI56" s="128" t="s">
        <v>808</v>
      </c>
      <c r="AJ56" s="128" t="s">
        <v>809</v>
      </c>
      <c r="AK56" s="132">
        <v>45775</v>
      </c>
      <c r="AL56" s="128" t="s">
        <v>769</v>
      </c>
      <c r="AM56" s="128" t="s">
        <v>770</v>
      </c>
      <c r="AN56" s="129">
        <v>0</v>
      </c>
    </row>
    <row r="57" spans="1:40" x14ac:dyDescent="0.25">
      <c r="A57" s="128" t="s">
        <v>969</v>
      </c>
      <c r="B57" s="128" t="s">
        <v>970</v>
      </c>
      <c r="C57" s="128" t="s">
        <v>206</v>
      </c>
      <c r="D57" s="128" t="s">
        <v>206</v>
      </c>
      <c r="E57" s="128" t="s">
        <v>29</v>
      </c>
      <c r="F57" s="128" t="s">
        <v>837</v>
      </c>
      <c r="G57" s="129">
        <v>2000</v>
      </c>
      <c r="H57" s="128" t="s">
        <v>676</v>
      </c>
      <c r="I57" s="129">
        <v>110950</v>
      </c>
      <c r="J57" s="129">
        <v>4200</v>
      </c>
      <c r="K57" s="130">
        <v>2.1</v>
      </c>
      <c r="L57" s="129">
        <v>20500</v>
      </c>
      <c r="M57" s="128" t="s">
        <v>838</v>
      </c>
      <c r="N57" s="128" t="s">
        <v>774</v>
      </c>
      <c r="O57" s="128" t="s">
        <v>760</v>
      </c>
      <c r="P57" s="131">
        <v>25</v>
      </c>
      <c r="Q57" s="132">
        <v>45366</v>
      </c>
      <c r="R57" s="132"/>
      <c r="S57" s="129">
        <v>10.25</v>
      </c>
      <c r="T57" s="128" t="s">
        <v>791</v>
      </c>
      <c r="U57" s="128" t="s">
        <v>971</v>
      </c>
      <c r="V57" s="132">
        <v>45519</v>
      </c>
      <c r="W57" s="128" t="s">
        <v>976</v>
      </c>
      <c r="X57" s="129">
        <v>94.6</v>
      </c>
      <c r="Y57" s="128" t="s">
        <v>840</v>
      </c>
      <c r="Z57" s="129"/>
      <c r="AA57" s="129"/>
      <c r="AB57" s="128" t="s">
        <v>972</v>
      </c>
      <c r="AC57" s="128" t="s">
        <v>802</v>
      </c>
      <c r="AD57" s="128" t="s">
        <v>973</v>
      </c>
      <c r="AE57" s="128" t="s">
        <v>974</v>
      </c>
      <c r="AF57" s="128" t="s">
        <v>808</v>
      </c>
      <c r="AG57" s="128" t="s">
        <v>975</v>
      </c>
      <c r="AH57" s="128" t="s">
        <v>807</v>
      </c>
      <c r="AI57" s="128" t="s">
        <v>808</v>
      </c>
      <c r="AJ57" s="128" t="s">
        <v>809</v>
      </c>
      <c r="AK57" s="132">
        <v>45775</v>
      </c>
      <c r="AL57" s="128" t="s">
        <v>769</v>
      </c>
      <c r="AM57" s="128" t="s">
        <v>770</v>
      </c>
      <c r="AN57" s="129">
        <v>0</v>
      </c>
    </row>
    <row r="58" spans="1:40" x14ac:dyDescent="0.25">
      <c r="A58" s="128" t="s">
        <v>969</v>
      </c>
      <c r="B58" s="128" t="s">
        <v>970</v>
      </c>
      <c r="C58" s="128" t="s">
        <v>206</v>
      </c>
      <c r="D58" s="128" t="s">
        <v>206</v>
      </c>
      <c r="E58" s="128" t="s">
        <v>29</v>
      </c>
      <c r="F58" s="128" t="s">
        <v>837</v>
      </c>
      <c r="G58" s="129">
        <v>2000</v>
      </c>
      <c r="H58" s="128" t="s">
        <v>676</v>
      </c>
      <c r="I58" s="129">
        <v>110950</v>
      </c>
      <c r="J58" s="129">
        <v>4200</v>
      </c>
      <c r="K58" s="130">
        <v>2.1</v>
      </c>
      <c r="L58" s="129">
        <v>20500</v>
      </c>
      <c r="M58" s="128" t="s">
        <v>838</v>
      </c>
      <c r="N58" s="128" t="s">
        <v>774</v>
      </c>
      <c r="O58" s="128" t="s">
        <v>760</v>
      </c>
      <c r="P58" s="131">
        <v>25</v>
      </c>
      <c r="Q58" s="132">
        <v>45366</v>
      </c>
      <c r="R58" s="132"/>
      <c r="S58" s="129">
        <v>10.25</v>
      </c>
      <c r="T58" s="128" t="s">
        <v>791</v>
      </c>
      <c r="U58" s="128" t="s">
        <v>971</v>
      </c>
      <c r="V58" s="132">
        <v>45519</v>
      </c>
      <c r="W58" s="128" t="s">
        <v>976</v>
      </c>
      <c r="X58" s="129">
        <v>94.6</v>
      </c>
      <c r="Y58" s="128" t="s">
        <v>840</v>
      </c>
      <c r="Z58" s="129"/>
      <c r="AA58" s="129"/>
      <c r="AB58" s="128" t="s">
        <v>972</v>
      </c>
      <c r="AC58" s="128" t="s">
        <v>802</v>
      </c>
      <c r="AD58" s="128" t="s">
        <v>973</v>
      </c>
      <c r="AE58" s="128" t="s">
        <v>974</v>
      </c>
      <c r="AF58" s="128" t="s">
        <v>808</v>
      </c>
      <c r="AG58" s="128" t="s">
        <v>975</v>
      </c>
      <c r="AH58" s="128" t="s">
        <v>807</v>
      </c>
      <c r="AI58" s="128" t="s">
        <v>808</v>
      </c>
      <c r="AJ58" s="128" t="s">
        <v>809</v>
      </c>
      <c r="AK58" s="132">
        <v>45775</v>
      </c>
      <c r="AL58" s="128" t="s">
        <v>769</v>
      </c>
      <c r="AM58" s="128" t="s">
        <v>770</v>
      </c>
      <c r="AN58" s="129">
        <v>0</v>
      </c>
    </row>
    <row r="59" spans="1:40" x14ac:dyDescent="0.25">
      <c r="A59" s="128" t="s">
        <v>969</v>
      </c>
      <c r="B59" s="128" t="s">
        <v>970</v>
      </c>
      <c r="C59" s="128" t="s">
        <v>206</v>
      </c>
      <c r="D59" s="128" t="s">
        <v>206</v>
      </c>
      <c r="E59" s="128" t="s">
        <v>29</v>
      </c>
      <c r="F59" s="128" t="s">
        <v>837</v>
      </c>
      <c r="G59" s="129">
        <v>2000</v>
      </c>
      <c r="H59" s="128" t="s">
        <v>676</v>
      </c>
      <c r="I59" s="129">
        <v>110950</v>
      </c>
      <c r="J59" s="129">
        <v>4200</v>
      </c>
      <c r="K59" s="130">
        <v>2.1</v>
      </c>
      <c r="L59" s="129">
        <v>20500</v>
      </c>
      <c r="M59" s="128" t="s">
        <v>838</v>
      </c>
      <c r="N59" s="128" t="s">
        <v>774</v>
      </c>
      <c r="O59" s="128" t="s">
        <v>760</v>
      </c>
      <c r="P59" s="131">
        <v>25</v>
      </c>
      <c r="Q59" s="132">
        <v>45366</v>
      </c>
      <c r="R59" s="132"/>
      <c r="S59" s="129">
        <v>10.25</v>
      </c>
      <c r="T59" s="128" t="s">
        <v>791</v>
      </c>
      <c r="U59" s="128" t="s">
        <v>971</v>
      </c>
      <c r="V59" s="132">
        <v>45519</v>
      </c>
      <c r="W59" s="128" t="s">
        <v>976</v>
      </c>
      <c r="X59" s="129">
        <v>94.6</v>
      </c>
      <c r="Y59" s="128" t="s">
        <v>840</v>
      </c>
      <c r="Z59" s="129"/>
      <c r="AA59" s="129"/>
      <c r="AB59" s="128" t="s">
        <v>972</v>
      </c>
      <c r="AC59" s="128" t="s">
        <v>802</v>
      </c>
      <c r="AD59" s="128" t="s">
        <v>973</v>
      </c>
      <c r="AE59" s="128" t="s">
        <v>974</v>
      </c>
      <c r="AF59" s="128" t="s">
        <v>808</v>
      </c>
      <c r="AG59" s="128" t="s">
        <v>975</v>
      </c>
      <c r="AH59" s="128" t="s">
        <v>807</v>
      </c>
      <c r="AI59" s="128" t="s">
        <v>808</v>
      </c>
      <c r="AJ59" s="128" t="s">
        <v>809</v>
      </c>
      <c r="AK59" s="132">
        <v>45775</v>
      </c>
      <c r="AL59" s="128" t="s">
        <v>769</v>
      </c>
      <c r="AM59" s="128" t="s">
        <v>770</v>
      </c>
      <c r="AN59" s="129">
        <v>0</v>
      </c>
    </row>
    <row r="60" spans="1:40" x14ac:dyDescent="0.25">
      <c r="A60" s="128" t="s">
        <v>977</v>
      </c>
      <c r="B60" s="128" t="s">
        <v>978</v>
      </c>
      <c r="C60" s="128" t="s">
        <v>757</v>
      </c>
      <c r="D60" s="128" t="s">
        <v>757</v>
      </c>
      <c r="E60" s="128" t="s">
        <v>74</v>
      </c>
      <c r="F60" s="128" t="s">
        <v>702</v>
      </c>
      <c r="G60" s="129">
        <v>1</v>
      </c>
      <c r="H60" s="128" t="s">
        <v>684</v>
      </c>
      <c r="I60" s="129">
        <v>0</v>
      </c>
      <c r="J60" s="129">
        <v>0</v>
      </c>
      <c r="K60" s="130"/>
      <c r="L60" s="129">
        <v>500</v>
      </c>
      <c r="M60" s="128" t="s">
        <v>758</v>
      </c>
      <c r="N60" s="128" t="s">
        <v>759</v>
      </c>
      <c r="O60" s="128" t="s">
        <v>760</v>
      </c>
      <c r="P60" s="131">
        <v>0</v>
      </c>
      <c r="Q60" s="132"/>
      <c r="R60" s="132"/>
      <c r="S60" s="129">
        <v>500</v>
      </c>
      <c r="T60" s="128"/>
      <c r="U60" s="128" t="s">
        <v>979</v>
      </c>
      <c r="V60" s="132">
        <v>45637</v>
      </c>
      <c r="W60" s="128"/>
      <c r="X60" s="129"/>
      <c r="Y60" s="128"/>
      <c r="Z60" s="129"/>
      <c r="AA60" s="129">
        <v>0</v>
      </c>
      <c r="AB60" s="128" t="s">
        <v>980</v>
      </c>
      <c r="AC60" s="128" t="s">
        <v>763</v>
      </c>
      <c r="AD60" s="128" t="s">
        <v>980</v>
      </c>
      <c r="AE60" s="128" t="s">
        <v>981</v>
      </c>
      <c r="AF60" s="128" t="s">
        <v>766</v>
      </c>
      <c r="AG60" s="128" t="s">
        <v>982</v>
      </c>
      <c r="AH60" s="128"/>
      <c r="AI60" s="128" t="s">
        <v>766</v>
      </c>
      <c r="AJ60" s="128" t="s">
        <v>768</v>
      </c>
      <c r="AK60" s="132">
        <v>45789</v>
      </c>
      <c r="AL60" s="128" t="s">
        <v>769</v>
      </c>
      <c r="AM60" s="128" t="s">
        <v>770</v>
      </c>
      <c r="AN60" s="129">
        <v>0</v>
      </c>
    </row>
    <row r="61" spans="1:40" x14ac:dyDescent="0.25">
      <c r="A61" s="128" t="s">
        <v>977</v>
      </c>
      <c r="B61" s="128" t="s">
        <v>983</v>
      </c>
      <c r="C61" s="128" t="s">
        <v>771</v>
      </c>
      <c r="D61" s="128" t="s">
        <v>771</v>
      </c>
      <c r="E61" s="128" t="s">
        <v>42</v>
      </c>
      <c r="F61" s="128" t="s">
        <v>772</v>
      </c>
      <c r="G61" s="129">
        <v>4435</v>
      </c>
      <c r="H61" s="128" t="s">
        <v>680</v>
      </c>
      <c r="I61" s="129">
        <v>13047.3</v>
      </c>
      <c r="J61" s="129">
        <v>1419.2</v>
      </c>
      <c r="K61" s="130">
        <v>0.32</v>
      </c>
      <c r="L61" s="129">
        <v>11087.5</v>
      </c>
      <c r="M61" s="128" t="s">
        <v>773</v>
      </c>
      <c r="N61" s="128" t="s">
        <v>774</v>
      </c>
      <c r="O61" s="128" t="s">
        <v>760</v>
      </c>
      <c r="P61" s="131">
        <v>30</v>
      </c>
      <c r="Q61" s="132">
        <v>43515</v>
      </c>
      <c r="R61" s="132"/>
      <c r="S61" s="129">
        <v>2.5</v>
      </c>
      <c r="T61" s="128" t="s">
        <v>775</v>
      </c>
      <c r="U61" s="128" t="s">
        <v>811</v>
      </c>
      <c r="V61" s="132">
        <v>45730</v>
      </c>
      <c r="W61" s="128"/>
      <c r="X61" s="129"/>
      <c r="Y61" s="128"/>
      <c r="Z61" s="129">
        <v>0</v>
      </c>
      <c r="AA61" s="129">
        <v>49</v>
      </c>
      <c r="AB61" s="128" t="s">
        <v>811</v>
      </c>
      <c r="AC61" s="128" t="s">
        <v>802</v>
      </c>
      <c r="AD61" s="128" t="s">
        <v>984</v>
      </c>
      <c r="AE61" s="128" t="s">
        <v>985</v>
      </c>
      <c r="AF61" s="128" t="s">
        <v>986</v>
      </c>
      <c r="AG61" s="128" t="s">
        <v>987</v>
      </c>
      <c r="AH61" s="128" t="s">
        <v>824</v>
      </c>
      <c r="AI61" s="128" t="s">
        <v>825</v>
      </c>
      <c r="AJ61" s="128" t="s">
        <v>809</v>
      </c>
      <c r="AK61" s="132">
        <v>45789</v>
      </c>
      <c r="AL61" s="128" t="s">
        <v>769</v>
      </c>
      <c r="AM61" s="128" t="s">
        <v>770</v>
      </c>
      <c r="AN61" s="129">
        <v>0</v>
      </c>
    </row>
    <row r="62" spans="1:40" x14ac:dyDescent="0.25">
      <c r="A62" s="128" t="s">
        <v>977</v>
      </c>
      <c r="B62" s="128" t="s">
        <v>978</v>
      </c>
      <c r="C62" s="128" t="s">
        <v>771</v>
      </c>
      <c r="D62" s="128" t="s">
        <v>771</v>
      </c>
      <c r="E62" s="128" t="s">
        <v>42</v>
      </c>
      <c r="F62" s="128" t="s">
        <v>772</v>
      </c>
      <c r="G62" s="129">
        <v>2520</v>
      </c>
      <c r="H62" s="128" t="s">
        <v>680</v>
      </c>
      <c r="I62" s="129">
        <v>8171.17</v>
      </c>
      <c r="J62" s="129">
        <v>806.4</v>
      </c>
      <c r="K62" s="130">
        <v>0.32</v>
      </c>
      <c r="L62" s="129">
        <v>6300</v>
      </c>
      <c r="M62" s="128" t="s">
        <v>773</v>
      </c>
      <c r="N62" s="128" t="s">
        <v>774</v>
      </c>
      <c r="O62" s="128" t="s">
        <v>760</v>
      </c>
      <c r="P62" s="131">
        <v>30</v>
      </c>
      <c r="Q62" s="132">
        <v>43515</v>
      </c>
      <c r="R62" s="132"/>
      <c r="S62" s="129">
        <v>2.5</v>
      </c>
      <c r="T62" s="128" t="s">
        <v>775</v>
      </c>
      <c r="U62" s="128" t="s">
        <v>979</v>
      </c>
      <c r="V62" s="132">
        <v>45637</v>
      </c>
      <c r="W62" s="128"/>
      <c r="X62" s="129"/>
      <c r="Y62" s="128"/>
      <c r="Z62" s="129">
        <v>0</v>
      </c>
      <c r="AA62" s="129">
        <v>60</v>
      </c>
      <c r="AB62" s="128" t="s">
        <v>980</v>
      </c>
      <c r="AC62" s="128" t="s">
        <v>763</v>
      </c>
      <c r="AD62" s="128" t="s">
        <v>980</v>
      </c>
      <c r="AE62" s="128" t="s">
        <v>981</v>
      </c>
      <c r="AF62" s="128" t="s">
        <v>766</v>
      </c>
      <c r="AG62" s="128" t="s">
        <v>982</v>
      </c>
      <c r="AH62" s="128"/>
      <c r="AI62" s="128" t="s">
        <v>766</v>
      </c>
      <c r="AJ62" s="128" t="s">
        <v>768</v>
      </c>
      <c r="AK62" s="132">
        <v>45789</v>
      </c>
      <c r="AL62" s="128" t="s">
        <v>769</v>
      </c>
      <c r="AM62" s="128" t="s">
        <v>770</v>
      </c>
      <c r="AN62" s="129">
        <v>0</v>
      </c>
    </row>
    <row r="63" spans="1:40" x14ac:dyDescent="0.25">
      <c r="A63" s="128" t="s">
        <v>977</v>
      </c>
      <c r="B63" s="128" t="s">
        <v>978</v>
      </c>
      <c r="C63" s="128" t="s">
        <v>771</v>
      </c>
      <c r="D63" s="128" t="s">
        <v>771</v>
      </c>
      <c r="E63" s="128" t="s">
        <v>57</v>
      </c>
      <c r="F63" s="128" t="s">
        <v>849</v>
      </c>
      <c r="G63" s="129">
        <v>150</v>
      </c>
      <c r="H63" s="128" t="s">
        <v>681</v>
      </c>
      <c r="I63" s="129">
        <v>486.38</v>
      </c>
      <c r="J63" s="129">
        <v>28.5</v>
      </c>
      <c r="K63" s="130">
        <v>0.19</v>
      </c>
      <c r="L63" s="129">
        <v>300</v>
      </c>
      <c r="M63" s="128" t="s">
        <v>850</v>
      </c>
      <c r="N63" s="128" t="s">
        <v>774</v>
      </c>
      <c r="O63" s="128" t="s">
        <v>760</v>
      </c>
      <c r="P63" s="131">
        <v>30</v>
      </c>
      <c r="Q63" s="132">
        <v>44652</v>
      </c>
      <c r="R63" s="132"/>
      <c r="S63" s="129">
        <v>2</v>
      </c>
      <c r="T63" s="128" t="s">
        <v>778</v>
      </c>
      <c r="U63" s="128" t="s">
        <v>979</v>
      </c>
      <c r="V63" s="132">
        <v>45637</v>
      </c>
      <c r="W63" s="128"/>
      <c r="X63" s="129"/>
      <c r="Y63" s="128"/>
      <c r="Z63" s="129">
        <v>0</v>
      </c>
      <c r="AA63" s="129">
        <v>21</v>
      </c>
      <c r="AB63" s="128" t="s">
        <v>980</v>
      </c>
      <c r="AC63" s="128" t="s">
        <v>763</v>
      </c>
      <c r="AD63" s="128" t="s">
        <v>980</v>
      </c>
      <c r="AE63" s="128" t="s">
        <v>981</v>
      </c>
      <c r="AF63" s="128" t="s">
        <v>766</v>
      </c>
      <c r="AG63" s="128" t="s">
        <v>982</v>
      </c>
      <c r="AH63" s="128"/>
      <c r="AI63" s="128" t="s">
        <v>766</v>
      </c>
      <c r="AJ63" s="128" t="s">
        <v>768</v>
      </c>
      <c r="AK63" s="132">
        <v>45789</v>
      </c>
      <c r="AL63" s="128" t="s">
        <v>769</v>
      </c>
      <c r="AM63" s="128" t="s">
        <v>770</v>
      </c>
      <c r="AN63" s="129">
        <v>0</v>
      </c>
    </row>
    <row r="64" spans="1:40" x14ac:dyDescent="0.25">
      <c r="A64" s="128" t="s">
        <v>977</v>
      </c>
      <c r="B64" s="128" t="s">
        <v>988</v>
      </c>
      <c r="C64" s="128" t="s">
        <v>906</v>
      </c>
      <c r="D64" s="128" t="s">
        <v>906</v>
      </c>
      <c r="E64" s="128" t="s">
        <v>907</v>
      </c>
      <c r="F64" s="128" t="s">
        <v>908</v>
      </c>
      <c r="G64" s="129">
        <v>239.33</v>
      </c>
      <c r="H64" s="128" t="s">
        <v>681</v>
      </c>
      <c r="I64" s="129">
        <v>21685</v>
      </c>
      <c r="J64" s="129">
        <v>116.72</v>
      </c>
      <c r="K64" s="130">
        <v>0.48770000000000002</v>
      </c>
      <c r="L64" s="129">
        <v>1794.98</v>
      </c>
      <c r="M64" s="128" t="s">
        <v>909</v>
      </c>
      <c r="N64" s="128" t="s">
        <v>774</v>
      </c>
      <c r="O64" s="128" t="s">
        <v>760</v>
      </c>
      <c r="P64" s="131">
        <v>45</v>
      </c>
      <c r="Q64" s="132">
        <v>44652</v>
      </c>
      <c r="R64" s="132"/>
      <c r="S64" s="129">
        <v>7.5</v>
      </c>
      <c r="T64" s="128" t="s">
        <v>778</v>
      </c>
      <c r="U64" s="128" t="s">
        <v>989</v>
      </c>
      <c r="V64" s="132">
        <v>45710</v>
      </c>
      <c r="W64" s="128"/>
      <c r="X64" s="129"/>
      <c r="Y64" s="128"/>
      <c r="Z64" s="129"/>
      <c r="AA64" s="129"/>
      <c r="AB64" s="128" t="s">
        <v>990</v>
      </c>
      <c r="AC64" s="128" t="s">
        <v>763</v>
      </c>
      <c r="AD64" s="128" t="s">
        <v>991</v>
      </c>
      <c r="AE64" s="128" t="s">
        <v>992</v>
      </c>
      <c r="AF64" s="128" t="s">
        <v>888</v>
      </c>
      <c r="AG64" s="128" t="s">
        <v>993</v>
      </c>
      <c r="AH64" s="128" t="s">
        <v>788</v>
      </c>
      <c r="AI64" s="128" t="s">
        <v>786</v>
      </c>
      <c r="AJ64" s="128" t="s">
        <v>768</v>
      </c>
      <c r="AK64" s="132">
        <v>45789</v>
      </c>
      <c r="AL64" s="128" t="s">
        <v>769</v>
      </c>
      <c r="AM64" s="128" t="s">
        <v>770</v>
      </c>
      <c r="AN64" s="129">
        <v>0</v>
      </c>
    </row>
    <row r="65" spans="1:40" x14ac:dyDescent="0.25">
      <c r="A65" s="128" t="s">
        <v>994</v>
      </c>
      <c r="B65" s="128" t="s">
        <v>995</v>
      </c>
      <c r="C65" s="128" t="s">
        <v>69</v>
      </c>
      <c r="D65" s="128"/>
      <c r="E65" s="128" t="s">
        <v>70</v>
      </c>
      <c r="F65" s="128"/>
      <c r="G65" s="129">
        <v>1</v>
      </c>
      <c r="H65" s="128"/>
      <c r="I65" s="129">
        <v>0</v>
      </c>
      <c r="J65" s="129">
        <v>0</v>
      </c>
      <c r="K65" s="130">
        <v>0</v>
      </c>
      <c r="L65" s="129">
        <v>100</v>
      </c>
      <c r="M65" s="128" t="s">
        <v>781</v>
      </c>
      <c r="N65" s="128" t="s">
        <v>759</v>
      </c>
      <c r="O65" s="128" t="s">
        <v>760</v>
      </c>
      <c r="P65" s="131">
        <v>0</v>
      </c>
      <c r="Q65" s="132"/>
      <c r="R65" s="132"/>
      <c r="S65" s="129">
        <v>100</v>
      </c>
      <c r="T65" s="128"/>
      <c r="U65" s="128" t="s">
        <v>971</v>
      </c>
      <c r="V65" s="132">
        <v>45474</v>
      </c>
      <c r="W65" s="128"/>
      <c r="X65" s="129"/>
      <c r="Y65" s="128"/>
      <c r="Z65" s="129"/>
      <c r="AA65" s="129"/>
      <c r="AB65" s="128" t="s">
        <v>972</v>
      </c>
      <c r="AC65" s="128" t="s">
        <v>802</v>
      </c>
      <c r="AD65" s="128" t="s">
        <v>973</v>
      </c>
      <c r="AE65" s="128" t="s">
        <v>996</v>
      </c>
      <c r="AF65" s="128" t="s">
        <v>808</v>
      </c>
      <c r="AG65" s="128" t="s">
        <v>997</v>
      </c>
      <c r="AH65" s="128" t="s">
        <v>807</v>
      </c>
      <c r="AI65" s="128" t="s">
        <v>808</v>
      </c>
      <c r="AJ65" s="128" t="s">
        <v>809</v>
      </c>
      <c r="AK65" s="132">
        <v>45842</v>
      </c>
      <c r="AL65" s="128" t="s">
        <v>769</v>
      </c>
      <c r="AM65" s="128" t="s">
        <v>770</v>
      </c>
      <c r="AN65" s="129">
        <v>0</v>
      </c>
    </row>
    <row r="66" spans="1:40" x14ac:dyDescent="0.25">
      <c r="A66" s="128" t="s">
        <v>994</v>
      </c>
      <c r="B66" s="128" t="s">
        <v>995</v>
      </c>
      <c r="C66" s="128" t="s">
        <v>69</v>
      </c>
      <c r="D66" s="128"/>
      <c r="E66" s="128" t="s">
        <v>70</v>
      </c>
      <c r="F66" s="128"/>
      <c r="G66" s="129">
        <v>1</v>
      </c>
      <c r="H66" s="128"/>
      <c r="I66" s="129">
        <v>0</v>
      </c>
      <c r="J66" s="129">
        <v>0</v>
      </c>
      <c r="K66" s="130">
        <v>0</v>
      </c>
      <c r="L66" s="129">
        <v>100</v>
      </c>
      <c r="M66" s="128" t="s">
        <v>781</v>
      </c>
      <c r="N66" s="128" t="s">
        <v>759</v>
      </c>
      <c r="O66" s="128" t="s">
        <v>760</v>
      </c>
      <c r="P66" s="131">
        <v>0</v>
      </c>
      <c r="Q66" s="132"/>
      <c r="R66" s="132"/>
      <c r="S66" s="129">
        <v>100</v>
      </c>
      <c r="T66" s="128"/>
      <c r="U66" s="128" t="s">
        <v>971</v>
      </c>
      <c r="V66" s="132">
        <v>45474</v>
      </c>
      <c r="W66" s="128"/>
      <c r="X66" s="129"/>
      <c r="Y66" s="128"/>
      <c r="Z66" s="129"/>
      <c r="AA66" s="129"/>
      <c r="AB66" s="128" t="s">
        <v>972</v>
      </c>
      <c r="AC66" s="128" t="s">
        <v>802</v>
      </c>
      <c r="AD66" s="128" t="s">
        <v>973</v>
      </c>
      <c r="AE66" s="128" t="s">
        <v>996</v>
      </c>
      <c r="AF66" s="128" t="s">
        <v>808</v>
      </c>
      <c r="AG66" s="128" t="s">
        <v>997</v>
      </c>
      <c r="AH66" s="128" t="s">
        <v>807</v>
      </c>
      <c r="AI66" s="128" t="s">
        <v>808</v>
      </c>
      <c r="AJ66" s="128" t="s">
        <v>809</v>
      </c>
      <c r="AK66" s="132">
        <v>45842</v>
      </c>
      <c r="AL66" s="128" t="s">
        <v>769</v>
      </c>
      <c r="AM66" s="128" t="s">
        <v>770</v>
      </c>
      <c r="AN66" s="129">
        <v>0</v>
      </c>
    </row>
    <row r="67" spans="1:40" x14ac:dyDescent="0.25">
      <c r="A67" s="128" t="s">
        <v>994</v>
      </c>
      <c r="B67" s="128" t="s">
        <v>995</v>
      </c>
      <c r="C67" s="128" t="s">
        <v>69</v>
      </c>
      <c r="D67" s="128"/>
      <c r="E67" s="128" t="s">
        <v>70</v>
      </c>
      <c r="F67" s="128"/>
      <c r="G67" s="129">
        <v>1</v>
      </c>
      <c r="H67" s="128"/>
      <c r="I67" s="129">
        <v>0</v>
      </c>
      <c r="J67" s="129">
        <v>0</v>
      </c>
      <c r="K67" s="130">
        <v>0</v>
      </c>
      <c r="L67" s="129">
        <v>100</v>
      </c>
      <c r="M67" s="128" t="s">
        <v>781</v>
      </c>
      <c r="N67" s="128" t="s">
        <v>759</v>
      </c>
      <c r="O67" s="128" t="s">
        <v>760</v>
      </c>
      <c r="P67" s="131">
        <v>0</v>
      </c>
      <c r="Q67" s="132"/>
      <c r="R67" s="132"/>
      <c r="S67" s="129">
        <v>100</v>
      </c>
      <c r="T67" s="128"/>
      <c r="U67" s="128" t="s">
        <v>971</v>
      </c>
      <c r="V67" s="132">
        <v>45474</v>
      </c>
      <c r="W67" s="128"/>
      <c r="X67" s="129"/>
      <c r="Y67" s="128"/>
      <c r="Z67" s="129"/>
      <c r="AA67" s="129"/>
      <c r="AB67" s="128" t="s">
        <v>972</v>
      </c>
      <c r="AC67" s="128" t="s">
        <v>802</v>
      </c>
      <c r="AD67" s="128" t="s">
        <v>973</v>
      </c>
      <c r="AE67" s="128" t="s">
        <v>996</v>
      </c>
      <c r="AF67" s="128" t="s">
        <v>808</v>
      </c>
      <c r="AG67" s="128" t="s">
        <v>997</v>
      </c>
      <c r="AH67" s="128" t="s">
        <v>807</v>
      </c>
      <c r="AI67" s="128" t="s">
        <v>808</v>
      </c>
      <c r="AJ67" s="128" t="s">
        <v>809</v>
      </c>
      <c r="AK67" s="132">
        <v>45842</v>
      </c>
      <c r="AL67" s="128" t="s">
        <v>769</v>
      </c>
      <c r="AM67" s="128" t="s">
        <v>770</v>
      </c>
      <c r="AN67" s="129">
        <v>0</v>
      </c>
    </row>
    <row r="68" spans="1:40" x14ac:dyDescent="0.25">
      <c r="A68" s="128" t="s">
        <v>994</v>
      </c>
      <c r="B68" s="128" t="s">
        <v>995</v>
      </c>
      <c r="C68" s="128" t="s">
        <v>206</v>
      </c>
      <c r="D68" s="128" t="s">
        <v>206</v>
      </c>
      <c r="E68" s="128" t="s">
        <v>29</v>
      </c>
      <c r="F68" s="128" t="s">
        <v>837</v>
      </c>
      <c r="G68" s="129">
        <v>2000</v>
      </c>
      <c r="H68" s="128" t="s">
        <v>676</v>
      </c>
      <c r="I68" s="129">
        <v>126932</v>
      </c>
      <c r="J68" s="129">
        <v>4200</v>
      </c>
      <c r="K68" s="130">
        <v>2.1</v>
      </c>
      <c r="L68" s="129">
        <v>20500</v>
      </c>
      <c r="M68" s="128" t="s">
        <v>838</v>
      </c>
      <c r="N68" s="128" t="s">
        <v>774</v>
      </c>
      <c r="O68" s="128" t="s">
        <v>760</v>
      </c>
      <c r="P68" s="131">
        <v>25</v>
      </c>
      <c r="Q68" s="132">
        <v>45366</v>
      </c>
      <c r="R68" s="132"/>
      <c r="S68" s="129">
        <v>10.25</v>
      </c>
      <c r="T68" s="128" t="s">
        <v>791</v>
      </c>
      <c r="U68" s="128" t="s">
        <v>971</v>
      </c>
      <c r="V68" s="132">
        <v>45474</v>
      </c>
      <c r="W68" s="128" t="s">
        <v>976</v>
      </c>
      <c r="X68" s="129">
        <v>94</v>
      </c>
      <c r="Y68" s="128" t="s">
        <v>898</v>
      </c>
      <c r="Z68" s="129"/>
      <c r="AA68" s="129"/>
      <c r="AB68" s="128" t="s">
        <v>972</v>
      </c>
      <c r="AC68" s="128" t="s">
        <v>802</v>
      </c>
      <c r="AD68" s="128" t="s">
        <v>973</v>
      </c>
      <c r="AE68" s="128" t="s">
        <v>996</v>
      </c>
      <c r="AF68" s="128" t="s">
        <v>808</v>
      </c>
      <c r="AG68" s="128" t="s">
        <v>997</v>
      </c>
      <c r="AH68" s="128" t="s">
        <v>807</v>
      </c>
      <c r="AI68" s="128" t="s">
        <v>808</v>
      </c>
      <c r="AJ68" s="128" t="s">
        <v>809</v>
      </c>
      <c r="AK68" s="132">
        <v>45842</v>
      </c>
      <c r="AL68" s="128" t="s">
        <v>769</v>
      </c>
      <c r="AM68" s="128" t="s">
        <v>770</v>
      </c>
      <c r="AN68" s="129">
        <v>0</v>
      </c>
    </row>
    <row r="69" spans="1:40" x14ac:dyDescent="0.25">
      <c r="A69" s="128" t="s">
        <v>994</v>
      </c>
      <c r="B69" s="128" t="s">
        <v>995</v>
      </c>
      <c r="C69" s="128" t="s">
        <v>206</v>
      </c>
      <c r="D69" s="128" t="s">
        <v>206</v>
      </c>
      <c r="E69" s="128" t="s">
        <v>29</v>
      </c>
      <c r="F69" s="128" t="s">
        <v>837</v>
      </c>
      <c r="G69" s="129">
        <v>2000</v>
      </c>
      <c r="H69" s="128" t="s">
        <v>676</v>
      </c>
      <c r="I69" s="129">
        <v>126932</v>
      </c>
      <c r="J69" s="129">
        <v>4200</v>
      </c>
      <c r="K69" s="130">
        <v>2.1</v>
      </c>
      <c r="L69" s="129">
        <v>20500</v>
      </c>
      <c r="M69" s="128" t="s">
        <v>838</v>
      </c>
      <c r="N69" s="128" t="s">
        <v>774</v>
      </c>
      <c r="O69" s="128" t="s">
        <v>760</v>
      </c>
      <c r="P69" s="131">
        <v>25</v>
      </c>
      <c r="Q69" s="132">
        <v>45366</v>
      </c>
      <c r="R69" s="132"/>
      <c r="S69" s="129">
        <v>10.25</v>
      </c>
      <c r="T69" s="128" t="s">
        <v>791</v>
      </c>
      <c r="U69" s="128" t="s">
        <v>971</v>
      </c>
      <c r="V69" s="132">
        <v>45474</v>
      </c>
      <c r="W69" s="128" t="s">
        <v>976</v>
      </c>
      <c r="X69" s="129">
        <v>94</v>
      </c>
      <c r="Y69" s="128" t="s">
        <v>898</v>
      </c>
      <c r="Z69" s="129"/>
      <c r="AA69" s="129"/>
      <c r="AB69" s="128" t="s">
        <v>972</v>
      </c>
      <c r="AC69" s="128" t="s">
        <v>802</v>
      </c>
      <c r="AD69" s="128" t="s">
        <v>973</v>
      </c>
      <c r="AE69" s="128" t="s">
        <v>996</v>
      </c>
      <c r="AF69" s="128" t="s">
        <v>808</v>
      </c>
      <c r="AG69" s="128" t="s">
        <v>997</v>
      </c>
      <c r="AH69" s="128" t="s">
        <v>807</v>
      </c>
      <c r="AI69" s="128" t="s">
        <v>808</v>
      </c>
      <c r="AJ69" s="128" t="s">
        <v>809</v>
      </c>
      <c r="AK69" s="132">
        <v>45842</v>
      </c>
      <c r="AL69" s="128" t="s">
        <v>769</v>
      </c>
      <c r="AM69" s="128" t="s">
        <v>770</v>
      </c>
      <c r="AN69" s="129">
        <v>0</v>
      </c>
    </row>
    <row r="70" spans="1:40" x14ac:dyDescent="0.25">
      <c r="A70" s="128" t="s">
        <v>994</v>
      </c>
      <c r="B70" s="128" t="s">
        <v>995</v>
      </c>
      <c r="C70" s="128" t="s">
        <v>206</v>
      </c>
      <c r="D70" s="128" t="s">
        <v>206</v>
      </c>
      <c r="E70" s="128" t="s">
        <v>29</v>
      </c>
      <c r="F70" s="128" t="s">
        <v>837</v>
      </c>
      <c r="G70" s="129">
        <v>2000</v>
      </c>
      <c r="H70" s="128" t="s">
        <v>676</v>
      </c>
      <c r="I70" s="129">
        <v>126932</v>
      </c>
      <c r="J70" s="129">
        <v>4200</v>
      </c>
      <c r="K70" s="130">
        <v>2.1</v>
      </c>
      <c r="L70" s="129">
        <v>20500</v>
      </c>
      <c r="M70" s="128" t="s">
        <v>838</v>
      </c>
      <c r="N70" s="128" t="s">
        <v>774</v>
      </c>
      <c r="O70" s="128" t="s">
        <v>760</v>
      </c>
      <c r="P70" s="131">
        <v>25</v>
      </c>
      <c r="Q70" s="132">
        <v>45366</v>
      </c>
      <c r="R70" s="132"/>
      <c r="S70" s="129">
        <v>10.25</v>
      </c>
      <c r="T70" s="128" t="s">
        <v>791</v>
      </c>
      <c r="U70" s="128" t="s">
        <v>971</v>
      </c>
      <c r="V70" s="132">
        <v>45474</v>
      </c>
      <c r="W70" s="128" t="s">
        <v>976</v>
      </c>
      <c r="X70" s="129">
        <v>94</v>
      </c>
      <c r="Y70" s="128" t="s">
        <v>898</v>
      </c>
      <c r="Z70" s="129"/>
      <c r="AA70" s="129"/>
      <c r="AB70" s="128" t="s">
        <v>972</v>
      </c>
      <c r="AC70" s="128" t="s">
        <v>802</v>
      </c>
      <c r="AD70" s="128" t="s">
        <v>973</v>
      </c>
      <c r="AE70" s="128" t="s">
        <v>996</v>
      </c>
      <c r="AF70" s="128" t="s">
        <v>808</v>
      </c>
      <c r="AG70" s="128" t="s">
        <v>997</v>
      </c>
      <c r="AH70" s="128" t="s">
        <v>807</v>
      </c>
      <c r="AI70" s="128" t="s">
        <v>808</v>
      </c>
      <c r="AJ70" s="128" t="s">
        <v>809</v>
      </c>
      <c r="AK70" s="132">
        <v>45842</v>
      </c>
      <c r="AL70" s="128" t="s">
        <v>769</v>
      </c>
      <c r="AM70" s="128" t="s">
        <v>770</v>
      </c>
      <c r="AN70" s="129">
        <v>0</v>
      </c>
    </row>
    <row r="71" spans="1:40" x14ac:dyDescent="0.25">
      <c r="A71" s="128" t="s">
        <v>998</v>
      </c>
      <c r="B71" s="128" t="s">
        <v>999</v>
      </c>
      <c r="C71" s="128" t="s">
        <v>69</v>
      </c>
      <c r="D71" s="128"/>
      <c r="E71" s="128" t="s">
        <v>70</v>
      </c>
      <c r="F71" s="128"/>
      <c r="G71" s="129">
        <v>1</v>
      </c>
      <c r="H71" s="128"/>
      <c r="I71" s="129">
        <v>0</v>
      </c>
      <c r="J71" s="129">
        <v>0</v>
      </c>
      <c r="K71" s="130">
        <v>0</v>
      </c>
      <c r="L71" s="129">
        <v>100</v>
      </c>
      <c r="M71" s="128" t="s">
        <v>781</v>
      </c>
      <c r="N71" s="128" t="s">
        <v>759</v>
      </c>
      <c r="O71" s="128" t="s">
        <v>760</v>
      </c>
      <c r="P71" s="131">
        <v>0</v>
      </c>
      <c r="Q71" s="132"/>
      <c r="R71" s="132"/>
      <c r="S71" s="129">
        <v>100</v>
      </c>
      <c r="T71" s="128"/>
      <c r="U71" s="128" t="s">
        <v>1000</v>
      </c>
      <c r="V71" s="132">
        <v>45715</v>
      </c>
      <c r="W71" s="128"/>
      <c r="X71" s="129"/>
      <c r="Y71" s="128"/>
      <c r="Z71" s="129"/>
      <c r="AA71" s="129"/>
      <c r="AB71" s="128" t="s">
        <v>1001</v>
      </c>
      <c r="AC71" s="128" t="s">
        <v>802</v>
      </c>
      <c r="AD71" s="128" t="s">
        <v>1002</v>
      </c>
      <c r="AE71" s="128" t="s">
        <v>1003</v>
      </c>
      <c r="AF71" s="128" t="s">
        <v>822</v>
      </c>
      <c r="AG71" s="128" t="s">
        <v>1004</v>
      </c>
      <c r="AH71" s="128" t="s">
        <v>824</v>
      </c>
      <c r="AI71" s="128" t="s">
        <v>825</v>
      </c>
      <c r="AJ71" s="128" t="s">
        <v>809</v>
      </c>
      <c r="AK71" s="132">
        <v>45819</v>
      </c>
      <c r="AL71" s="128" t="s">
        <v>769</v>
      </c>
      <c r="AM71" s="128" t="s">
        <v>770</v>
      </c>
      <c r="AN71" s="129">
        <v>0</v>
      </c>
    </row>
    <row r="72" spans="1:40" x14ac:dyDescent="0.25">
      <c r="A72" s="128" t="s">
        <v>998</v>
      </c>
      <c r="B72" s="128" t="s">
        <v>999</v>
      </c>
      <c r="C72" s="128" t="s">
        <v>833</v>
      </c>
      <c r="D72" s="128" t="s">
        <v>833</v>
      </c>
      <c r="E72" s="128" t="s">
        <v>65</v>
      </c>
      <c r="F72" s="128" t="s">
        <v>834</v>
      </c>
      <c r="G72" s="129">
        <v>100</v>
      </c>
      <c r="H72" s="128" t="s">
        <v>676</v>
      </c>
      <c r="I72" s="129">
        <v>5735</v>
      </c>
      <c r="J72" s="129">
        <v>110</v>
      </c>
      <c r="K72" s="130">
        <v>1.1000000000000001</v>
      </c>
      <c r="L72" s="129">
        <v>600</v>
      </c>
      <c r="M72" s="128" t="s">
        <v>835</v>
      </c>
      <c r="N72" s="128" t="s">
        <v>774</v>
      </c>
      <c r="O72" s="128" t="s">
        <v>760</v>
      </c>
      <c r="P72" s="131">
        <v>18</v>
      </c>
      <c r="Q72" s="132">
        <v>45366</v>
      </c>
      <c r="R72" s="132"/>
      <c r="S72" s="129">
        <v>6</v>
      </c>
      <c r="T72" s="128" t="s">
        <v>791</v>
      </c>
      <c r="U72" s="128" t="s">
        <v>1000</v>
      </c>
      <c r="V72" s="132">
        <v>45715</v>
      </c>
      <c r="W72" s="128" t="s">
        <v>1005</v>
      </c>
      <c r="X72" s="129">
        <v>96</v>
      </c>
      <c r="Y72" s="128" t="s">
        <v>1006</v>
      </c>
      <c r="Z72" s="129"/>
      <c r="AA72" s="129"/>
      <c r="AB72" s="128" t="s">
        <v>1001</v>
      </c>
      <c r="AC72" s="128" t="s">
        <v>802</v>
      </c>
      <c r="AD72" s="128" t="s">
        <v>1002</v>
      </c>
      <c r="AE72" s="128" t="s">
        <v>1003</v>
      </c>
      <c r="AF72" s="128" t="s">
        <v>822</v>
      </c>
      <c r="AG72" s="128" t="s">
        <v>1004</v>
      </c>
      <c r="AH72" s="128" t="s">
        <v>824</v>
      </c>
      <c r="AI72" s="128" t="s">
        <v>825</v>
      </c>
      <c r="AJ72" s="128" t="s">
        <v>809</v>
      </c>
      <c r="AK72" s="132">
        <v>45819</v>
      </c>
      <c r="AL72" s="128" t="s">
        <v>769</v>
      </c>
      <c r="AM72" s="128" t="s">
        <v>770</v>
      </c>
      <c r="AN72" s="129">
        <v>0</v>
      </c>
    </row>
    <row r="73" spans="1:40" x14ac:dyDescent="0.25">
      <c r="A73" s="128" t="s">
        <v>998</v>
      </c>
      <c r="B73" s="128" t="s">
        <v>1007</v>
      </c>
      <c r="C73" s="128" t="s">
        <v>771</v>
      </c>
      <c r="D73" s="128" t="s">
        <v>771</v>
      </c>
      <c r="E73" s="128" t="s">
        <v>42</v>
      </c>
      <c r="F73" s="128" t="s">
        <v>772</v>
      </c>
      <c r="G73" s="129">
        <v>5195</v>
      </c>
      <c r="H73" s="128" t="s">
        <v>680</v>
      </c>
      <c r="I73" s="129">
        <v>10397.69</v>
      </c>
      <c r="J73" s="129">
        <v>1662.4</v>
      </c>
      <c r="K73" s="130">
        <v>0.32</v>
      </c>
      <c r="L73" s="129">
        <v>10397.69</v>
      </c>
      <c r="M73" s="128" t="s">
        <v>773</v>
      </c>
      <c r="N73" s="128" t="s">
        <v>774</v>
      </c>
      <c r="O73" s="128" t="s">
        <v>760</v>
      </c>
      <c r="P73" s="131">
        <v>30</v>
      </c>
      <c r="Q73" s="132">
        <v>43515</v>
      </c>
      <c r="R73" s="132"/>
      <c r="S73" s="129">
        <v>2.5</v>
      </c>
      <c r="T73" s="128" t="s">
        <v>775</v>
      </c>
      <c r="U73" s="128" t="s">
        <v>1008</v>
      </c>
      <c r="V73" s="132">
        <v>45751</v>
      </c>
      <c r="W73" s="128"/>
      <c r="X73" s="129"/>
      <c r="Y73" s="128"/>
      <c r="Z73" s="129">
        <v>0</v>
      </c>
      <c r="AA73" s="129">
        <v>49</v>
      </c>
      <c r="AB73" s="128" t="s">
        <v>1009</v>
      </c>
      <c r="AC73" s="128" t="s">
        <v>763</v>
      </c>
      <c r="AD73" s="128" t="s">
        <v>1009</v>
      </c>
      <c r="AE73" s="128" t="s">
        <v>1010</v>
      </c>
      <c r="AF73" s="128" t="s">
        <v>888</v>
      </c>
      <c r="AG73" s="128" t="s">
        <v>1011</v>
      </c>
      <c r="AH73" s="128" t="s">
        <v>788</v>
      </c>
      <c r="AI73" s="128" t="s">
        <v>786</v>
      </c>
      <c r="AJ73" s="128" t="s">
        <v>768</v>
      </c>
      <c r="AK73" s="132">
        <v>45819</v>
      </c>
      <c r="AL73" s="128" t="s">
        <v>769</v>
      </c>
      <c r="AM73" s="128" t="s">
        <v>770</v>
      </c>
      <c r="AN73" s="129">
        <v>0</v>
      </c>
    </row>
    <row r="74" spans="1:40" x14ac:dyDescent="0.25">
      <c r="A74" s="128" t="s">
        <v>1012</v>
      </c>
      <c r="B74" s="128" t="s">
        <v>1013</v>
      </c>
      <c r="C74" s="128" t="s">
        <v>771</v>
      </c>
      <c r="D74" s="128" t="s">
        <v>771</v>
      </c>
      <c r="E74" s="128" t="s">
        <v>42</v>
      </c>
      <c r="F74" s="128" t="s">
        <v>863</v>
      </c>
      <c r="G74" s="129">
        <v>49446</v>
      </c>
      <c r="H74" s="128" t="s">
        <v>680</v>
      </c>
      <c r="I74" s="129">
        <v>122027.85</v>
      </c>
      <c r="J74" s="129">
        <v>15328.26</v>
      </c>
      <c r="K74" s="130">
        <v>0.31</v>
      </c>
      <c r="L74" s="129">
        <v>98892</v>
      </c>
      <c r="M74" s="128" t="s">
        <v>864</v>
      </c>
      <c r="N74" s="128" t="s">
        <v>774</v>
      </c>
      <c r="O74" s="128" t="s">
        <v>760</v>
      </c>
      <c r="P74" s="131">
        <v>30</v>
      </c>
      <c r="Q74" s="132">
        <v>43515</v>
      </c>
      <c r="R74" s="132"/>
      <c r="S74" s="129">
        <v>2</v>
      </c>
      <c r="T74" s="128" t="s">
        <v>775</v>
      </c>
      <c r="U74" s="128" t="s">
        <v>1014</v>
      </c>
      <c r="V74" s="132">
        <v>45792</v>
      </c>
      <c r="W74" s="128"/>
      <c r="X74" s="129"/>
      <c r="Y74" s="128"/>
      <c r="Z74" s="129">
        <v>0</v>
      </c>
      <c r="AA74" s="129">
        <v>36</v>
      </c>
      <c r="AB74" s="128" t="s">
        <v>828</v>
      </c>
      <c r="AC74" s="128" t="s">
        <v>763</v>
      </c>
      <c r="AD74" s="128" t="s">
        <v>828</v>
      </c>
      <c r="AE74" s="128" t="s">
        <v>1015</v>
      </c>
      <c r="AF74" s="128" t="s">
        <v>831</v>
      </c>
      <c r="AG74" s="128" t="s">
        <v>1016</v>
      </c>
      <c r="AH74" s="128"/>
      <c r="AI74" s="128" t="s">
        <v>831</v>
      </c>
      <c r="AJ74" s="128" t="s">
        <v>768</v>
      </c>
      <c r="AK74" s="132">
        <v>45842</v>
      </c>
      <c r="AL74" s="128" t="s">
        <v>769</v>
      </c>
      <c r="AM74" s="128" t="s">
        <v>770</v>
      </c>
      <c r="AN74" s="129">
        <v>0</v>
      </c>
    </row>
    <row r="75" spans="1:40" x14ac:dyDescent="0.25">
      <c r="A75" s="128" t="s">
        <v>1017</v>
      </c>
      <c r="B75" s="128" t="s">
        <v>1018</v>
      </c>
      <c r="C75" s="128" t="s">
        <v>771</v>
      </c>
      <c r="D75" s="128" t="s">
        <v>771</v>
      </c>
      <c r="E75" s="128" t="s">
        <v>42</v>
      </c>
      <c r="F75" s="128" t="s">
        <v>863</v>
      </c>
      <c r="G75" s="129">
        <v>49200</v>
      </c>
      <c r="H75" s="128" t="s">
        <v>680</v>
      </c>
      <c r="I75" s="129">
        <v>118541.34</v>
      </c>
      <c r="J75" s="129">
        <v>15252</v>
      </c>
      <c r="K75" s="130">
        <v>0.31</v>
      </c>
      <c r="L75" s="129">
        <v>98400</v>
      </c>
      <c r="M75" s="128" t="s">
        <v>864</v>
      </c>
      <c r="N75" s="128" t="s">
        <v>774</v>
      </c>
      <c r="O75" s="128" t="s">
        <v>760</v>
      </c>
      <c r="P75" s="131">
        <v>30</v>
      </c>
      <c r="Q75" s="132">
        <v>43515</v>
      </c>
      <c r="R75" s="132"/>
      <c r="S75" s="129">
        <v>2</v>
      </c>
      <c r="T75" s="128" t="s">
        <v>775</v>
      </c>
      <c r="U75" s="128" t="s">
        <v>1014</v>
      </c>
      <c r="V75" s="132">
        <v>45728</v>
      </c>
      <c r="W75" s="128"/>
      <c r="X75" s="129"/>
      <c r="Y75" s="128"/>
      <c r="Z75" s="129">
        <v>0</v>
      </c>
      <c r="AA75" s="129">
        <v>36</v>
      </c>
      <c r="AB75" s="128" t="s">
        <v>828</v>
      </c>
      <c r="AC75" s="128" t="s">
        <v>763</v>
      </c>
      <c r="AD75" s="128" t="s">
        <v>828</v>
      </c>
      <c r="AE75" s="128" t="s">
        <v>1019</v>
      </c>
      <c r="AF75" s="128" t="s">
        <v>831</v>
      </c>
      <c r="AG75" s="128" t="s">
        <v>1016</v>
      </c>
      <c r="AH75" s="128"/>
      <c r="AI75" s="128" t="s">
        <v>831</v>
      </c>
      <c r="AJ75" s="128" t="s">
        <v>768</v>
      </c>
      <c r="AK75" s="132">
        <v>45860</v>
      </c>
      <c r="AL75" s="128" t="s">
        <v>769</v>
      </c>
      <c r="AM75" s="128" t="s">
        <v>770</v>
      </c>
      <c r="AN75" s="129">
        <v>0</v>
      </c>
    </row>
    <row r="76" spans="1:40" x14ac:dyDescent="0.25">
      <c r="A76" s="128" t="s">
        <v>1020</v>
      </c>
      <c r="B76" s="128" t="s">
        <v>1021</v>
      </c>
      <c r="C76" s="128" t="s">
        <v>771</v>
      </c>
      <c r="D76" s="128" t="s">
        <v>771</v>
      </c>
      <c r="E76" s="128" t="s">
        <v>42</v>
      </c>
      <c r="F76" s="128" t="s">
        <v>772</v>
      </c>
      <c r="G76" s="129">
        <v>2880</v>
      </c>
      <c r="H76" s="128" t="s">
        <v>680</v>
      </c>
      <c r="I76" s="129">
        <v>6998.02</v>
      </c>
      <c r="J76" s="129">
        <v>921.6</v>
      </c>
      <c r="K76" s="130">
        <v>0.32</v>
      </c>
      <c r="L76" s="129">
        <v>6998.02</v>
      </c>
      <c r="M76" s="128" t="s">
        <v>773</v>
      </c>
      <c r="N76" s="128" t="s">
        <v>774</v>
      </c>
      <c r="O76" s="128" t="s">
        <v>760</v>
      </c>
      <c r="P76" s="131">
        <v>30</v>
      </c>
      <c r="Q76" s="132">
        <v>43515</v>
      </c>
      <c r="R76" s="132"/>
      <c r="S76" s="129">
        <v>2.5</v>
      </c>
      <c r="T76" s="128" t="s">
        <v>775</v>
      </c>
      <c r="U76" s="128" t="s">
        <v>1022</v>
      </c>
      <c r="V76" s="132">
        <v>45771</v>
      </c>
      <c r="W76" s="128"/>
      <c r="X76" s="129"/>
      <c r="Y76" s="128"/>
      <c r="Z76" s="129">
        <v>0</v>
      </c>
      <c r="AA76" s="129">
        <v>49</v>
      </c>
      <c r="AB76" s="128" t="s">
        <v>1023</v>
      </c>
      <c r="AC76" s="128" t="s">
        <v>802</v>
      </c>
      <c r="AD76" s="128" t="s">
        <v>1023</v>
      </c>
      <c r="AE76" s="128" t="s">
        <v>1024</v>
      </c>
      <c r="AF76" s="128" t="s">
        <v>825</v>
      </c>
      <c r="AG76" s="128" t="s">
        <v>1025</v>
      </c>
      <c r="AH76" s="128"/>
      <c r="AI76" s="128" t="s">
        <v>825</v>
      </c>
      <c r="AJ76" s="128" t="s">
        <v>809</v>
      </c>
      <c r="AK76" s="132">
        <v>45842</v>
      </c>
      <c r="AL76" s="128" t="s">
        <v>769</v>
      </c>
      <c r="AM76" s="128" t="s">
        <v>770</v>
      </c>
      <c r="AN76" s="129">
        <v>0</v>
      </c>
    </row>
    <row r="77" spans="1:40" x14ac:dyDescent="0.25">
      <c r="A77" s="128" t="s">
        <v>1020</v>
      </c>
      <c r="B77" s="128" t="s">
        <v>1026</v>
      </c>
      <c r="C77" s="128" t="s">
        <v>771</v>
      </c>
      <c r="D77" s="128" t="s">
        <v>771</v>
      </c>
      <c r="E77" s="128" t="s">
        <v>48</v>
      </c>
      <c r="F77" s="128" t="s">
        <v>776</v>
      </c>
      <c r="G77" s="129">
        <v>6730</v>
      </c>
      <c r="H77" s="128" t="s">
        <v>681</v>
      </c>
      <c r="I77" s="129">
        <v>10800</v>
      </c>
      <c r="J77" s="129">
        <v>376.88</v>
      </c>
      <c r="K77" s="130">
        <v>5.6000000000000001E-2</v>
      </c>
      <c r="L77" s="129">
        <v>8412.5</v>
      </c>
      <c r="M77" s="128" t="s">
        <v>777</v>
      </c>
      <c r="N77" s="128" t="s">
        <v>774</v>
      </c>
      <c r="O77" s="128" t="s">
        <v>760</v>
      </c>
      <c r="P77" s="131">
        <v>30</v>
      </c>
      <c r="Q77" s="132">
        <v>44652</v>
      </c>
      <c r="R77" s="132"/>
      <c r="S77" s="129">
        <v>1.25</v>
      </c>
      <c r="T77" s="128" t="s">
        <v>778</v>
      </c>
      <c r="U77" s="128" t="s">
        <v>845</v>
      </c>
      <c r="V77" s="132">
        <v>45775</v>
      </c>
      <c r="W77" s="128"/>
      <c r="X77" s="129"/>
      <c r="Y77" s="128"/>
      <c r="Z77" s="129">
        <v>0</v>
      </c>
      <c r="AA77" s="129">
        <v>30</v>
      </c>
      <c r="AB77" s="128" t="s">
        <v>1027</v>
      </c>
      <c r="AC77" s="128" t="s">
        <v>802</v>
      </c>
      <c r="AD77" s="128" t="s">
        <v>1028</v>
      </c>
      <c r="AE77" s="128" t="s">
        <v>1029</v>
      </c>
      <c r="AF77" s="128" t="s">
        <v>808</v>
      </c>
      <c r="AG77" s="128" t="s">
        <v>1030</v>
      </c>
      <c r="AH77" s="128" t="s">
        <v>807</v>
      </c>
      <c r="AI77" s="128" t="s">
        <v>808</v>
      </c>
      <c r="AJ77" s="128" t="s">
        <v>809</v>
      </c>
      <c r="AK77" s="132">
        <v>45842</v>
      </c>
      <c r="AL77" s="128" t="s">
        <v>769</v>
      </c>
      <c r="AM77" s="128" t="s">
        <v>770</v>
      </c>
      <c r="AN77" s="129">
        <v>0</v>
      </c>
    </row>
    <row r="78" spans="1:40" x14ac:dyDescent="0.25">
      <c r="A78" s="128" t="s">
        <v>1031</v>
      </c>
      <c r="B78" s="128" t="s">
        <v>1032</v>
      </c>
      <c r="C78" s="128" t="s">
        <v>69</v>
      </c>
      <c r="D78" s="128"/>
      <c r="E78" s="128" t="s">
        <v>70</v>
      </c>
      <c r="F78" s="128"/>
      <c r="G78" s="129">
        <v>1</v>
      </c>
      <c r="H78" s="128"/>
      <c r="I78" s="129">
        <v>0</v>
      </c>
      <c r="J78" s="129">
        <v>0</v>
      </c>
      <c r="K78" s="130">
        <v>0</v>
      </c>
      <c r="L78" s="129">
        <v>100</v>
      </c>
      <c r="M78" s="128" t="s">
        <v>781</v>
      </c>
      <c r="N78" s="128" t="s">
        <v>759</v>
      </c>
      <c r="O78" s="128" t="s">
        <v>760</v>
      </c>
      <c r="P78" s="131">
        <v>0</v>
      </c>
      <c r="Q78" s="132"/>
      <c r="R78" s="132"/>
      <c r="S78" s="129">
        <v>100</v>
      </c>
      <c r="T78" s="128"/>
      <c r="U78" s="128" t="s">
        <v>892</v>
      </c>
      <c r="V78" s="132">
        <v>45806</v>
      </c>
      <c r="W78" s="128"/>
      <c r="X78" s="129"/>
      <c r="Y78" s="128"/>
      <c r="Z78" s="129"/>
      <c r="AA78" s="129"/>
      <c r="AB78" s="128" t="s">
        <v>1033</v>
      </c>
      <c r="AC78" s="128" t="s">
        <v>802</v>
      </c>
      <c r="AD78" s="128" t="s">
        <v>1034</v>
      </c>
      <c r="AE78" s="128" t="s">
        <v>1035</v>
      </c>
      <c r="AF78" s="128" t="s">
        <v>1036</v>
      </c>
      <c r="AG78" s="128" t="s">
        <v>1037</v>
      </c>
      <c r="AH78" s="128" t="s">
        <v>807</v>
      </c>
      <c r="AI78" s="128" t="s">
        <v>808</v>
      </c>
      <c r="AJ78" s="128" t="s">
        <v>809</v>
      </c>
      <c r="AK78" s="132">
        <v>45842</v>
      </c>
      <c r="AL78" s="128" t="s">
        <v>769</v>
      </c>
      <c r="AM78" s="128" t="s">
        <v>770</v>
      </c>
      <c r="AN78" s="129">
        <v>0</v>
      </c>
    </row>
    <row r="79" spans="1:40" x14ac:dyDescent="0.25">
      <c r="A79" s="128" t="s">
        <v>1031</v>
      </c>
      <c r="B79" s="128" t="s">
        <v>1032</v>
      </c>
      <c r="C79" s="128" t="s">
        <v>833</v>
      </c>
      <c r="D79" s="128" t="s">
        <v>833</v>
      </c>
      <c r="E79" s="128" t="s">
        <v>65</v>
      </c>
      <c r="F79" s="128" t="s">
        <v>834</v>
      </c>
      <c r="G79" s="129">
        <v>60</v>
      </c>
      <c r="H79" s="128" t="s">
        <v>676</v>
      </c>
      <c r="I79" s="129">
        <v>9571</v>
      </c>
      <c r="J79" s="129">
        <v>66</v>
      </c>
      <c r="K79" s="130">
        <v>1.1000000000000001</v>
      </c>
      <c r="L79" s="129">
        <v>360</v>
      </c>
      <c r="M79" s="128" t="s">
        <v>835</v>
      </c>
      <c r="N79" s="128" t="s">
        <v>774</v>
      </c>
      <c r="O79" s="128" t="s">
        <v>760</v>
      </c>
      <c r="P79" s="131">
        <v>18</v>
      </c>
      <c r="Q79" s="132">
        <v>45366</v>
      </c>
      <c r="R79" s="132"/>
      <c r="S79" s="129">
        <v>6</v>
      </c>
      <c r="T79" s="128" t="s">
        <v>791</v>
      </c>
      <c r="U79" s="128" t="s">
        <v>892</v>
      </c>
      <c r="V79" s="132">
        <v>45806</v>
      </c>
      <c r="W79" s="128" t="s">
        <v>1038</v>
      </c>
      <c r="X79" s="129">
        <v>96</v>
      </c>
      <c r="Y79" s="128"/>
      <c r="Z79" s="129"/>
      <c r="AA79" s="129"/>
      <c r="AB79" s="128" t="s">
        <v>1033</v>
      </c>
      <c r="AC79" s="128" t="s">
        <v>802</v>
      </c>
      <c r="AD79" s="128" t="s">
        <v>1034</v>
      </c>
      <c r="AE79" s="128" t="s">
        <v>1035</v>
      </c>
      <c r="AF79" s="128" t="s">
        <v>1036</v>
      </c>
      <c r="AG79" s="128" t="s">
        <v>1037</v>
      </c>
      <c r="AH79" s="128" t="s">
        <v>807</v>
      </c>
      <c r="AI79" s="128" t="s">
        <v>808</v>
      </c>
      <c r="AJ79" s="128" t="s">
        <v>809</v>
      </c>
      <c r="AK79" s="132">
        <v>45842</v>
      </c>
      <c r="AL79" s="128" t="s">
        <v>769</v>
      </c>
      <c r="AM79" s="128" t="s">
        <v>770</v>
      </c>
      <c r="AN79" s="129">
        <v>0</v>
      </c>
    </row>
    <row r="80" spans="1:40" x14ac:dyDescent="0.25">
      <c r="A80" s="128" t="s">
        <v>1031</v>
      </c>
      <c r="B80" s="128" t="s">
        <v>1039</v>
      </c>
      <c r="C80" s="128" t="s">
        <v>771</v>
      </c>
      <c r="D80" s="128" t="s">
        <v>771</v>
      </c>
      <c r="E80" s="128" t="s">
        <v>48</v>
      </c>
      <c r="F80" s="128" t="s">
        <v>776</v>
      </c>
      <c r="G80" s="129">
        <v>5831</v>
      </c>
      <c r="H80" s="128" t="s">
        <v>681</v>
      </c>
      <c r="I80" s="129">
        <v>8716.25</v>
      </c>
      <c r="J80" s="129">
        <v>326.54000000000002</v>
      </c>
      <c r="K80" s="130">
        <v>5.6000000000000001E-2</v>
      </c>
      <c r="L80" s="129">
        <v>7288.75</v>
      </c>
      <c r="M80" s="128" t="s">
        <v>777</v>
      </c>
      <c r="N80" s="128" t="s">
        <v>774</v>
      </c>
      <c r="O80" s="128" t="s">
        <v>760</v>
      </c>
      <c r="P80" s="131">
        <v>30</v>
      </c>
      <c r="Q80" s="132">
        <v>44652</v>
      </c>
      <c r="R80" s="132"/>
      <c r="S80" s="129">
        <v>1.25</v>
      </c>
      <c r="T80" s="128" t="s">
        <v>778</v>
      </c>
      <c r="U80" s="128" t="s">
        <v>1040</v>
      </c>
      <c r="V80" s="132">
        <v>45733</v>
      </c>
      <c r="W80" s="128"/>
      <c r="X80" s="129"/>
      <c r="Y80" s="128"/>
      <c r="Z80" s="129">
        <v>0</v>
      </c>
      <c r="AA80" s="129">
        <v>30</v>
      </c>
      <c r="AB80" s="128" t="s">
        <v>1041</v>
      </c>
      <c r="AC80" s="128" t="s">
        <v>802</v>
      </c>
      <c r="AD80" s="128" t="s">
        <v>1042</v>
      </c>
      <c r="AE80" s="128" t="s">
        <v>1043</v>
      </c>
      <c r="AF80" s="128" t="s">
        <v>822</v>
      </c>
      <c r="AG80" s="128" t="s">
        <v>1044</v>
      </c>
      <c r="AH80" s="128" t="s">
        <v>824</v>
      </c>
      <c r="AI80" s="128" t="s">
        <v>825</v>
      </c>
      <c r="AJ80" s="128" t="s">
        <v>809</v>
      </c>
      <c r="AK80" s="132">
        <v>45842</v>
      </c>
      <c r="AL80" s="128" t="s">
        <v>769</v>
      </c>
      <c r="AM80" s="128" t="s">
        <v>770</v>
      </c>
      <c r="AN80" s="129">
        <v>0</v>
      </c>
    </row>
    <row r="81" spans="1:40" x14ac:dyDescent="0.25">
      <c r="A81" s="128" t="s">
        <v>1031</v>
      </c>
      <c r="B81" s="128" t="s">
        <v>1045</v>
      </c>
      <c r="C81" s="128" t="s">
        <v>771</v>
      </c>
      <c r="D81" s="128" t="s">
        <v>771</v>
      </c>
      <c r="E81" s="128" t="s">
        <v>54</v>
      </c>
      <c r="F81" s="128" t="s">
        <v>1046</v>
      </c>
      <c r="G81" s="129">
        <v>2400</v>
      </c>
      <c r="H81" s="128" t="s">
        <v>680</v>
      </c>
      <c r="I81" s="129">
        <v>43271</v>
      </c>
      <c r="J81" s="129">
        <v>864</v>
      </c>
      <c r="K81" s="130">
        <v>0.36</v>
      </c>
      <c r="L81" s="129">
        <v>4800</v>
      </c>
      <c r="M81" s="128" t="s">
        <v>1047</v>
      </c>
      <c r="N81" s="128" t="s">
        <v>774</v>
      </c>
      <c r="O81" s="128" t="s">
        <v>760</v>
      </c>
      <c r="P81" s="131">
        <v>30</v>
      </c>
      <c r="Q81" s="132">
        <v>44652</v>
      </c>
      <c r="R81" s="132"/>
      <c r="S81" s="129">
        <v>2</v>
      </c>
      <c r="T81" s="128" t="s">
        <v>778</v>
      </c>
      <c r="U81" s="128" t="s">
        <v>1048</v>
      </c>
      <c r="V81" s="132">
        <v>45802</v>
      </c>
      <c r="W81" s="128"/>
      <c r="X81" s="129"/>
      <c r="Y81" s="128"/>
      <c r="Z81" s="129">
        <v>0</v>
      </c>
      <c r="AA81" s="129">
        <v>38</v>
      </c>
      <c r="AB81" s="128" t="s">
        <v>1049</v>
      </c>
      <c r="AC81" s="128" t="s">
        <v>802</v>
      </c>
      <c r="AD81" s="128" t="s">
        <v>1050</v>
      </c>
      <c r="AE81" s="128" t="s">
        <v>1051</v>
      </c>
      <c r="AF81" s="128" t="s">
        <v>814</v>
      </c>
      <c r="AG81" s="128" t="s">
        <v>1052</v>
      </c>
      <c r="AH81" s="128" t="s">
        <v>807</v>
      </c>
      <c r="AI81" s="128" t="s">
        <v>808</v>
      </c>
      <c r="AJ81" s="128" t="s">
        <v>809</v>
      </c>
      <c r="AK81" s="132">
        <v>45842</v>
      </c>
      <c r="AL81" s="128" t="s">
        <v>769</v>
      </c>
      <c r="AM81" s="128" t="s">
        <v>770</v>
      </c>
      <c r="AN81" s="129">
        <v>0</v>
      </c>
    </row>
    <row r="82" spans="1:40" x14ac:dyDescent="0.25">
      <c r="A82" s="128" t="s">
        <v>1031</v>
      </c>
      <c r="B82" s="128" t="s">
        <v>1053</v>
      </c>
      <c r="C82" s="128" t="s">
        <v>771</v>
      </c>
      <c r="D82" s="128" t="s">
        <v>771</v>
      </c>
      <c r="E82" s="128" t="s">
        <v>42</v>
      </c>
      <c r="F82" s="128" t="s">
        <v>863</v>
      </c>
      <c r="G82" s="129">
        <v>7100</v>
      </c>
      <c r="H82" s="128" t="s">
        <v>680</v>
      </c>
      <c r="I82" s="129">
        <v>18548</v>
      </c>
      <c r="J82" s="129">
        <v>2201</v>
      </c>
      <c r="K82" s="130">
        <v>0.31</v>
      </c>
      <c r="L82" s="129">
        <v>14200</v>
      </c>
      <c r="M82" s="128" t="s">
        <v>864</v>
      </c>
      <c r="N82" s="128" t="s">
        <v>774</v>
      </c>
      <c r="O82" s="128" t="s">
        <v>760</v>
      </c>
      <c r="P82" s="131">
        <v>30</v>
      </c>
      <c r="Q82" s="132">
        <v>43515</v>
      </c>
      <c r="R82" s="132"/>
      <c r="S82" s="129">
        <v>2</v>
      </c>
      <c r="T82" s="128" t="s">
        <v>775</v>
      </c>
      <c r="U82" s="128" t="s">
        <v>845</v>
      </c>
      <c r="V82" s="132">
        <v>45807</v>
      </c>
      <c r="W82" s="128"/>
      <c r="X82" s="129"/>
      <c r="Y82" s="128"/>
      <c r="Z82" s="129">
        <v>11</v>
      </c>
      <c r="AA82" s="129">
        <v>41</v>
      </c>
      <c r="AB82" s="128" t="s">
        <v>1054</v>
      </c>
      <c r="AC82" s="128" t="s">
        <v>802</v>
      </c>
      <c r="AD82" s="128" t="s">
        <v>1054</v>
      </c>
      <c r="AE82" s="128" t="s">
        <v>1055</v>
      </c>
      <c r="AF82" s="128" t="s">
        <v>825</v>
      </c>
      <c r="AG82" s="128" t="s">
        <v>1056</v>
      </c>
      <c r="AH82" s="128" t="s">
        <v>824</v>
      </c>
      <c r="AI82" s="128" t="s">
        <v>825</v>
      </c>
      <c r="AJ82" s="128" t="s">
        <v>809</v>
      </c>
      <c r="AK82" s="132">
        <v>45842</v>
      </c>
      <c r="AL82" s="128" t="s">
        <v>769</v>
      </c>
      <c r="AM82" s="128" t="s">
        <v>770</v>
      </c>
      <c r="AN82" s="129">
        <v>0</v>
      </c>
    </row>
    <row r="83" spans="1:40" x14ac:dyDescent="0.25">
      <c r="A83" s="128" t="s">
        <v>1057</v>
      </c>
      <c r="B83" s="128" t="s">
        <v>1058</v>
      </c>
      <c r="C83" s="128" t="s">
        <v>771</v>
      </c>
      <c r="D83" s="128" t="s">
        <v>771</v>
      </c>
      <c r="E83" s="128" t="s">
        <v>48</v>
      </c>
      <c r="F83" s="128" t="s">
        <v>776</v>
      </c>
      <c r="G83" s="129">
        <v>2080</v>
      </c>
      <c r="H83" s="128" t="s">
        <v>681</v>
      </c>
      <c r="I83" s="129">
        <v>24599.68</v>
      </c>
      <c r="J83" s="129">
        <v>116.48</v>
      </c>
      <c r="K83" s="130">
        <v>5.6000000000000001E-2</v>
      </c>
      <c r="L83" s="129">
        <v>2600</v>
      </c>
      <c r="M83" s="128" t="s">
        <v>777</v>
      </c>
      <c r="N83" s="128" t="s">
        <v>774</v>
      </c>
      <c r="O83" s="128" t="s">
        <v>760</v>
      </c>
      <c r="P83" s="131">
        <v>30</v>
      </c>
      <c r="Q83" s="132">
        <v>44652</v>
      </c>
      <c r="R83" s="132"/>
      <c r="S83" s="129">
        <v>1.25</v>
      </c>
      <c r="T83" s="128" t="s">
        <v>778</v>
      </c>
      <c r="U83" s="128" t="s">
        <v>1059</v>
      </c>
      <c r="V83" s="132">
        <v>45553</v>
      </c>
      <c r="W83" s="128"/>
      <c r="X83" s="129"/>
      <c r="Y83" s="128"/>
      <c r="Z83" s="129">
        <v>0</v>
      </c>
      <c r="AA83" s="129">
        <v>25</v>
      </c>
      <c r="AB83" s="128" t="s">
        <v>1060</v>
      </c>
      <c r="AC83" s="128" t="s">
        <v>802</v>
      </c>
      <c r="AD83" s="128" t="s">
        <v>1061</v>
      </c>
      <c r="AE83" s="128" t="s">
        <v>1062</v>
      </c>
      <c r="AF83" s="128" t="s">
        <v>825</v>
      </c>
      <c r="AG83" s="128" t="s">
        <v>1063</v>
      </c>
      <c r="AH83" s="128" t="s">
        <v>824</v>
      </c>
      <c r="AI83" s="128" t="s">
        <v>825</v>
      </c>
      <c r="AJ83" s="128" t="s">
        <v>809</v>
      </c>
      <c r="AK83" s="132">
        <v>45842</v>
      </c>
      <c r="AL83" s="128" t="s">
        <v>769</v>
      </c>
      <c r="AM83" s="128" t="s">
        <v>770</v>
      </c>
      <c r="AN83" s="129">
        <v>0</v>
      </c>
    </row>
    <row r="84" spans="1:40" x14ac:dyDescent="0.25">
      <c r="A84" s="128" t="s">
        <v>1064</v>
      </c>
      <c r="B84" s="128" t="s">
        <v>1065</v>
      </c>
      <c r="C84" s="128" t="s">
        <v>757</v>
      </c>
      <c r="D84" s="128" t="s">
        <v>757</v>
      </c>
      <c r="E84" s="128" t="s">
        <v>74</v>
      </c>
      <c r="F84" s="128" t="s">
        <v>702</v>
      </c>
      <c r="G84" s="129">
        <v>1</v>
      </c>
      <c r="H84" s="128" t="s">
        <v>684</v>
      </c>
      <c r="I84" s="129">
        <v>0</v>
      </c>
      <c r="J84" s="129">
        <v>0</v>
      </c>
      <c r="K84" s="130"/>
      <c r="L84" s="129">
        <v>500</v>
      </c>
      <c r="M84" s="128" t="s">
        <v>758</v>
      </c>
      <c r="N84" s="128" t="s">
        <v>759</v>
      </c>
      <c r="O84" s="128" t="s">
        <v>760</v>
      </c>
      <c r="P84" s="131">
        <v>0</v>
      </c>
      <c r="Q84" s="132"/>
      <c r="R84" s="132"/>
      <c r="S84" s="129">
        <v>500</v>
      </c>
      <c r="T84" s="128"/>
      <c r="U84" s="128" t="s">
        <v>876</v>
      </c>
      <c r="V84" s="132">
        <v>45789</v>
      </c>
      <c r="W84" s="128"/>
      <c r="X84" s="129"/>
      <c r="Y84" s="128"/>
      <c r="Z84" s="129"/>
      <c r="AA84" s="129"/>
      <c r="AB84" s="128" t="s">
        <v>1066</v>
      </c>
      <c r="AC84" s="128" t="s">
        <v>763</v>
      </c>
      <c r="AD84" s="128" t="s">
        <v>1066</v>
      </c>
      <c r="AE84" s="128" t="s">
        <v>1067</v>
      </c>
      <c r="AF84" s="128" t="s">
        <v>831</v>
      </c>
      <c r="AG84" s="128" t="s">
        <v>930</v>
      </c>
      <c r="AH84" s="128"/>
      <c r="AI84" s="128" t="s">
        <v>831</v>
      </c>
      <c r="AJ84" s="128" t="s">
        <v>768</v>
      </c>
      <c r="AK84" s="132">
        <v>45894</v>
      </c>
      <c r="AL84" s="128" t="s">
        <v>769</v>
      </c>
      <c r="AM84" s="128" t="s">
        <v>770</v>
      </c>
      <c r="AN84" s="129">
        <v>0</v>
      </c>
    </row>
    <row r="85" spans="1:40" x14ac:dyDescent="0.25">
      <c r="A85" s="128" t="s">
        <v>1064</v>
      </c>
      <c r="B85" s="128" t="s">
        <v>1065</v>
      </c>
      <c r="C85" s="128" t="s">
        <v>771</v>
      </c>
      <c r="D85" s="128" t="s">
        <v>771</v>
      </c>
      <c r="E85" s="128" t="s">
        <v>42</v>
      </c>
      <c r="F85" s="128" t="s">
        <v>863</v>
      </c>
      <c r="G85" s="129">
        <v>420</v>
      </c>
      <c r="H85" s="128" t="s">
        <v>680</v>
      </c>
      <c r="I85" s="129">
        <v>1129</v>
      </c>
      <c r="J85" s="129">
        <v>130.19999999999999</v>
      </c>
      <c r="K85" s="130">
        <v>0.31</v>
      </c>
      <c r="L85" s="129">
        <v>840</v>
      </c>
      <c r="M85" s="128" t="s">
        <v>864</v>
      </c>
      <c r="N85" s="128" t="s">
        <v>774</v>
      </c>
      <c r="O85" s="128" t="s">
        <v>760</v>
      </c>
      <c r="P85" s="131">
        <v>30</v>
      </c>
      <c r="Q85" s="132">
        <v>43515</v>
      </c>
      <c r="R85" s="132"/>
      <c r="S85" s="129">
        <v>2</v>
      </c>
      <c r="T85" s="128" t="s">
        <v>775</v>
      </c>
      <c r="U85" s="128" t="s">
        <v>876</v>
      </c>
      <c r="V85" s="132">
        <v>45789</v>
      </c>
      <c r="W85" s="128"/>
      <c r="X85" s="129"/>
      <c r="Y85" s="128"/>
      <c r="Z85" s="129">
        <v>0</v>
      </c>
      <c r="AA85" s="129">
        <v>30</v>
      </c>
      <c r="AB85" s="128" t="s">
        <v>1066</v>
      </c>
      <c r="AC85" s="128" t="s">
        <v>763</v>
      </c>
      <c r="AD85" s="128" t="s">
        <v>1066</v>
      </c>
      <c r="AE85" s="128" t="s">
        <v>1067</v>
      </c>
      <c r="AF85" s="128" t="s">
        <v>831</v>
      </c>
      <c r="AG85" s="128" t="s">
        <v>930</v>
      </c>
      <c r="AH85" s="128"/>
      <c r="AI85" s="128" t="s">
        <v>831</v>
      </c>
      <c r="AJ85" s="128" t="s">
        <v>768</v>
      </c>
      <c r="AK85" s="132">
        <v>45894</v>
      </c>
      <c r="AL85" s="128" t="s">
        <v>769</v>
      </c>
      <c r="AM85" s="128" t="s">
        <v>770</v>
      </c>
      <c r="AN85" s="129">
        <v>0</v>
      </c>
    </row>
    <row r="86" spans="1:40" x14ac:dyDescent="0.25">
      <c r="A86" s="128" t="s">
        <v>1064</v>
      </c>
      <c r="B86" s="128" t="s">
        <v>1065</v>
      </c>
      <c r="C86" s="128" t="s">
        <v>771</v>
      </c>
      <c r="D86" s="128" t="s">
        <v>771</v>
      </c>
      <c r="E86" s="128" t="s">
        <v>42</v>
      </c>
      <c r="F86" s="128" t="s">
        <v>772</v>
      </c>
      <c r="G86" s="129">
        <v>986</v>
      </c>
      <c r="H86" s="128" t="s">
        <v>680</v>
      </c>
      <c r="I86" s="129">
        <v>2664</v>
      </c>
      <c r="J86" s="129">
        <v>315.52</v>
      </c>
      <c r="K86" s="130">
        <v>0.32</v>
      </c>
      <c r="L86" s="129">
        <v>2465</v>
      </c>
      <c r="M86" s="128" t="s">
        <v>773</v>
      </c>
      <c r="N86" s="128" t="s">
        <v>774</v>
      </c>
      <c r="O86" s="128" t="s">
        <v>760</v>
      </c>
      <c r="P86" s="131">
        <v>30</v>
      </c>
      <c r="Q86" s="132">
        <v>43515</v>
      </c>
      <c r="R86" s="132"/>
      <c r="S86" s="129">
        <v>2.5</v>
      </c>
      <c r="T86" s="128" t="s">
        <v>775</v>
      </c>
      <c r="U86" s="128" t="s">
        <v>876</v>
      </c>
      <c r="V86" s="132">
        <v>45789</v>
      </c>
      <c r="W86" s="128"/>
      <c r="X86" s="129"/>
      <c r="Y86" s="128"/>
      <c r="Z86" s="129">
        <v>0</v>
      </c>
      <c r="AA86" s="129">
        <v>49</v>
      </c>
      <c r="AB86" s="128" t="s">
        <v>1066</v>
      </c>
      <c r="AC86" s="128" t="s">
        <v>763</v>
      </c>
      <c r="AD86" s="128" t="s">
        <v>1066</v>
      </c>
      <c r="AE86" s="128" t="s">
        <v>1067</v>
      </c>
      <c r="AF86" s="128" t="s">
        <v>831</v>
      </c>
      <c r="AG86" s="128" t="s">
        <v>930</v>
      </c>
      <c r="AH86" s="128"/>
      <c r="AI86" s="128" t="s">
        <v>831</v>
      </c>
      <c r="AJ86" s="128" t="s">
        <v>768</v>
      </c>
      <c r="AK86" s="132">
        <v>45894</v>
      </c>
      <c r="AL86" s="128" t="s">
        <v>769</v>
      </c>
      <c r="AM86" s="128" t="s">
        <v>770</v>
      </c>
      <c r="AN86" s="129">
        <v>0</v>
      </c>
    </row>
    <row r="87" spans="1:40" x14ac:dyDescent="0.25">
      <c r="A87" s="128" t="s">
        <v>1064</v>
      </c>
      <c r="B87" s="128" t="s">
        <v>1065</v>
      </c>
      <c r="C87" s="128" t="s">
        <v>771</v>
      </c>
      <c r="D87" s="128" t="s">
        <v>771</v>
      </c>
      <c r="E87" s="128" t="s">
        <v>57</v>
      </c>
      <c r="F87" s="128" t="s">
        <v>849</v>
      </c>
      <c r="G87" s="129">
        <v>1704</v>
      </c>
      <c r="H87" s="128" t="s">
        <v>681</v>
      </c>
      <c r="I87" s="129">
        <v>4585</v>
      </c>
      <c r="J87" s="129">
        <v>323.76</v>
      </c>
      <c r="K87" s="130">
        <v>0.19</v>
      </c>
      <c r="L87" s="129">
        <v>3408</v>
      </c>
      <c r="M87" s="128" t="s">
        <v>850</v>
      </c>
      <c r="N87" s="128" t="s">
        <v>774</v>
      </c>
      <c r="O87" s="128" t="s">
        <v>760</v>
      </c>
      <c r="P87" s="131">
        <v>30</v>
      </c>
      <c r="Q87" s="132">
        <v>44652</v>
      </c>
      <c r="R87" s="132"/>
      <c r="S87" s="129">
        <v>2</v>
      </c>
      <c r="T87" s="128" t="s">
        <v>778</v>
      </c>
      <c r="U87" s="128" t="s">
        <v>876</v>
      </c>
      <c r="V87" s="132">
        <v>45789</v>
      </c>
      <c r="W87" s="128"/>
      <c r="X87" s="129"/>
      <c r="Y87" s="128"/>
      <c r="Z87" s="129">
        <v>0</v>
      </c>
      <c r="AA87" s="129">
        <v>30</v>
      </c>
      <c r="AB87" s="128" t="s">
        <v>1066</v>
      </c>
      <c r="AC87" s="128" t="s">
        <v>763</v>
      </c>
      <c r="AD87" s="128" t="s">
        <v>1066</v>
      </c>
      <c r="AE87" s="128" t="s">
        <v>1067</v>
      </c>
      <c r="AF87" s="128" t="s">
        <v>831</v>
      </c>
      <c r="AG87" s="128" t="s">
        <v>930</v>
      </c>
      <c r="AH87" s="128"/>
      <c r="AI87" s="128" t="s">
        <v>831</v>
      </c>
      <c r="AJ87" s="128" t="s">
        <v>768</v>
      </c>
      <c r="AK87" s="132">
        <v>45894</v>
      </c>
      <c r="AL87" s="128" t="s">
        <v>769</v>
      </c>
      <c r="AM87" s="128" t="s">
        <v>770</v>
      </c>
      <c r="AN87" s="129">
        <v>0</v>
      </c>
    </row>
    <row r="88" spans="1:40" x14ac:dyDescent="0.25">
      <c r="A88" s="128" t="s">
        <v>1068</v>
      </c>
      <c r="B88" s="128" t="s">
        <v>1069</v>
      </c>
      <c r="C88" s="128" t="s">
        <v>69</v>
      </c>
      <c r="D88" s="128"/>
      <c r="E88" s="128" t="s">
        <v>70</v>
      </c>
      <c r="F88" s="128"/>
      <c r="G88" s="129">
        <v>1</v>
      </c>
      <c r="H88" s="128"/>
      <c r="I88" s="129">
        <v>0</v>
      </c>
      <c r="J88" s="129">
        <v>0</v>
      </c>
      <c r="K88" s="130">
        <v>0</v>
      </c>
      <c r="L88" s="129">
        <v>100</v>
      </c>
      <c r="M88" s="128" t="s">
        <v>781</v>
      </c>
      <c r="N88" s="128" t="s">
        <v>759</v>
      </c>
      <c r="O88" s="128" t="s">
        <v>760</v>
      </c>
      <c r="P88" s="131">
        <v>0</v>
      </c>
      <c r="Q88" s="132"/>
      <c r="R88" s="132"/>
      <c r="S88" s="129">
        <v>100</v>
      </c>
      <c r="T88" s="128"/>
      <c r="U88" s="128" t="s">
        <v>950</v>
      </c>
      <c r="V88" s="132">
        <v>45869</v>
      </c>
      <c r="W88" s="128"/>
      <c r="X88" s="129"/>
      <c r="Y88" s="128"/>
      <c r="Z88" s="129"/>
      <c r="AA88" s="129"/>
      <c r="AB88" s="128" t="s">
        <v>1070</v>
      </c>
      <c r="AC88" s="128" t="s">
        <v>763</v>
      </c>
      <c r="AD88" s="128" t="s">
        <v>1071</v>
      </c>
      <c r="AE88" s="128" t="s">
        <v>1072</v>
      </c>
      <c r="AF88" s="128" t="s">
        <v>831</v>
      </c>
      <c r="AG88" s="128" t="s">
        <v>1073</v>
      </c>
      <c r="AH88" s="128" t="s">
        <v>831</v>
      </c>
      <c r="AI88" s="128" t="s">
        <v>831</v>
      </c>
      <c r="AJ88" s="128" t="s">
        <v>768</v>
      </c>
      <c r="AK88" s="132">
        <v>45892</v>
      </c>
      <c r="AL88" s="128" t="s">
        <v>769</v>
      </c>
      <c r="AM88" s="128" t="s">
        <v>770</v>
      </c>
      <c r="AN88" s="129">
        <v>0</v>
      </c>
    </row>
    <row r="89" spans="1:40" x14ac:dyDescent="0.25">
      <c r="A89" s="128" t="s">
        <v>1068</v>
      </c>
      <c r="B89" s="128" t="s">
        <v>1069</v>
      </c>
      <c r="C89" s="128" t="s">
        <v>69</v>
      </c>
      <c r="D89" s="128"/>
      <c r="E89" s="128" t="s">
        <v>70</v>
      </c>
      <c r="F89" s="128"/>
      <c r="G89" s="129">
        <v>1</v>
      </c>
      <c r="H89" s="128"/>
      <c r="I89" s="129">
        <v>0</v>
      </c>
      <c r="J89" s="129">
        <v>0</v>
      </c>
      <c r="K89" s="130">
        <v>0</v>
      </c>
      <c r="L89" s="129">
        <v>100</v>
      </c>
      <c r="M89" s="128" t="s">
        <v>781</v>
      </c>
      <c r="N89" s="128" t="s">
        <v>759</v>
      </c>
      <c r="O89" s="128" t="s">
        <v>760</v>
      </c>
      <c r="P89" s="131">
        <v>0</v>
      </c>
      <c r="Q89" s="132"/>
      <c r="R89" s="132"/>
      <c r="S89" s="129">
        <v>100</v>
      </c>
      <c r="T89" s="128"/>
      <c r="U89" s="128" t="s">
        <v>950</v>
      </c>
      <c r="V89" s="132">
        <v>45869</v>
      </c>
      <c r="W89" s="128"/>
      <c r="X89" s="129"/>
      <c r="Y89" s="128"/>
      <c r="Z89" s="129"/>
      <c r="AA89" s="129"/>
      <c r="AB89" s="128" t="s">
        <v>1070</v>
      </c>
      <c r="AC89" s="128" t="s">
        <v>763</v>
      </c>
      <c r="AD89" s="128" t="s">
        <v>1071</v>
      </c>
      <c r="AE89" s="128" t="s">
        <v>1072</v>
      </c>
      <c r="AF89" s="128" t="s">
        <v>831</v>
      </c>
      <c r="AG89" s="128" t="s">
        <v>1073</v>
      </c>
      <c r="AH89" s="128" t="s">
        <v>831</v>
      </c>
      <c r="AI89" s="128" t="s">
        <v>831</v>
      </c>
      <c r="AJ89" s="128" t="s">
        <v>768</v>
      </c>
      <c r="AK89" s="132">
        <v>45892</v>
      </c>
      <c r="AL89" s="128" t="s">
        <v>769</v>
      </c>
      <c r="AM89" s="128" t="s">
        <v>770</v>
      </c>
      <c r="AN89" s="129">
        <v>0</v>
      </c>
    </row>
    <row r="90" spans="1:40" x14ac:dyDescent="0.25">
      <c r="A90" s="128" t="s">
        <v>1068</v>
      </c>
      <c r="B90" s="128" t="s">
        <v>1069</v>
      </c>
      <c r="C90" s="128" t="s">
        <v>206</v>
      </c>
      <c r="D90" s="128" t="s">
        <v>206</v>
      </c>
      <c r="E90" s="128" t="s">
        <v>29</v>
      </c>
      <c r="F90" s="128" t="s">
        <v>837</v>
      </c>
      <c r="G90" s="129">
        <v>1500</v>
      </c>
      <c r="H90" s="128" t="s">
        <v>676</v>
      </c>
      <c r="I90" s="129">
        <v>34585</v>
      </c>
      <c r="J90" s="129">
        <v>3150</v>
      </c>
      <c r="K90" s="130">
        <v>2.1</v>
      </c>
      <c r="L90" s="129">
        <v>15375</v>
      </c>
      <c r="M90" s="128" t="s">
        <v>838</v>
      </c>
      <c r="N90" s="128" t="s">
        <v>774</v>
      </c>
      <c r="O90" s="128" t="s">
        <v>760</v>
      </c>
      <c r="P90" s="131">
        <v>25</v>
      </c>
      <c r="Q90" s="132">
        <v>45366</v>
      </c>
      <c r="R90" s="132"/>
      <c r="S90" s="129">
        <v>10.25</v>
      </c>
      <c r="T90" s="128" t="s">
        <v>791</v>
      </c>
      <c r="U90" s="128" t="s">
        <v>950</v>
      </c>
      <c r="V90" s="132">
        <v>45869</v>
      </c>
      <c r="W90" s="128" t="s">
        <v>1074</v>
      </c>
      <c r="X90" s="129">
        <v>96</v>
      </c>
      <c r="Y90" s="128" t="s">
        <v>840</v>
      </c>
      <c r="Z90" s="129"/>
      <c r="AA90" s="129"/>
      <c r="AB90" s="128" t="s">
        <v>1070</v>
      </c>
      <c r="AC90" s="128" t="s">
        <v>763</v>
      </c>
      <c r="AD90" s="128" t="s">
        <v>1071</v>
      </c>
      <c r="AE90" s="128" t="s">
        <v>1072</v>
      </c>
      <c r="AF90" s="128" t="s">
        <v>831</v>
      </c>
      <c r="AG90" s="128" t="s">
        <v>1073</v>
      </c>
      <c r="AH90" s="128" t="s">
        <v>831</v>
      </c>
      <c r="AI90" s="128" t="s">
        <v>831</v>
      </c>
      <c r="AJ90" s="128" t="s">
        <v>768</v>
      </c>
      <c r="AK90" s="132">
        <v>45892</v>
      </c>
      <c r="AL90" s="128" t="s">
        <v>769</v>
      </c>
      <c r="AM90" s="128" t="s">
        <v>770</v>
      </c>
      <c r="AN90" s="129">
        <v>0</v>
      </c>
    </row>
    <row r="91" spans="1:40" x14ac:dyDescent="0.25">
      <c r="A91" s="128" t="s">
        <v>1068</v>
      </c>
      <c r="B91" s="128" t="s">
        <v>1069</v>
      </c>
      <c r="C91" s="128" t="s">
        <v>206</v>
      </c>
      <c r="D91" s="128" t="s">
        <v>206</v>
      </c>
      <c r="E91" s="128" t="s">
        <v>29</v>
      </c>
      <c r="F91" s="128" t="s">
        <v>837</v>
      </c>
      <c r="G91" s="129">
        <v>1500</v>
      </c>
      <c r="H91" s="128" t="s">
        <v>676</v>
      </c>
      <c r="I91" s="129">
        <v>34585</v>
      </c>
      <c r="J91" s="129">
        <v>3150</v>
      </c>
      <c r="K91" s="130">
        <v>2.1</v>
      </c>
      <c r="L91" s="129">
        <v>15375</v>
      </c>
      <c r="M91" s="128" t="s">
        <v>838</v>
      </c>
      <c r="N91" s="128" t="s">
        <v>774</v>
      </c>
      <c r="O91" s="128" t="s">
        <v>760</v>
      </c>
      <c r="P91" s="131">
        <v>25</v>
      </c>
      <c r="Q91" s="132">
        <v>45366</v>
      </c>
      <c r="R91" s="132"/>
      <c r="S91" s="129">
        <v>10.25</v>
      </c>
      <c r="T91" s="128" t="s">
        <v>791</v>
      </c>
      <c r="U91" s="128" t="s">
        <v>950</v>
      </c>
      <c r="V91" s="132">
        <v>45869</v>
      </c>
      <c r="W91" s="128" t="s">
        <v>1074</v>
      </c>
      <c r="X91" s="129">
        <v>96</v>
      </c>
      <c r="Y91" s="128" t="s">
        <v>840</v>
      </c>
      <c r="Z91" s="129"/>
      <c r="AA91" s="129"/>
      <c r="AB91" s="128" t="s">
        <v>1070</v>
      </c>
      <c r="AC91" s="128" t="s">
        <v>763</v>
      </c>
      <c r="AD91" s="128" t="s">
        <v>1071</v>
      </c>
      <c r="AE91" s="128" t="s">
        <v>1072</v>
      </c>
      <c r="AF91" s="128" t="s">
        <v>831</v>
      </c>
      <c r="AG91" s="128" t="s">
        <v>1073</v>
      </c>
      <c r="AH91" s="128" t="s">
        <v>831</v>
      </c>
      <c r="AI91" s="128" t="s">
        <v>831</v>
      </c>
      <c r="AJ91" s="128" t="s">
        <v>768</v>
      </c>
      <c r="AK91" s="132">
        <v>45892</v>
      </c>
      <c r="AL91" s="128" t="s">
        <v>769</v>
      </c>
      <c r="AM91" s="128" t="s">
        <v>770</v>
      </c>
      <c r="AN91" s="129">
        <v>0</v>
      </c>
    </row>
    <row r="92" spans="1:40" x14ac:dyDescent="0.25">
      <c r="A92" s="128" t="s">
        <v>1075</v>
      </c>
      <c r="B92" s="128" t="s">
        <v>1076</v>
      </c>
      <c r="C92" s="128" t="s">
        <v>69</v>
      </c>
      <c r="D92" s="128"/>
      <c r="E92" s="128" t="s">
        <v>70</v>
      </c>
      <c r="F92" s="128"/>
      <c r="G92" s="129">
        <v>1</v>
      </c>
      <c r="H92" s="128"/>
      <c r="I92" s="129">
        <v>0</v>
      </c>
      <c r="J92" s="129">
        <v>0</v>
      </c>
      <c r="K92" s="130">
        <v>0</v>
      </c>
      <c r="L92" s="129">
        <v>100</v>
      </c>
      <c r="M92" s="128" t="s">
        <v>781</v>
      </c>
      <c r="N92" s="128" t="s">
        <v>759</v>
      </c>
      <c r="O92" s="128" t="s">
        <v>760</v>
      </c>
      <c r="P92" s="131">
        <v>0</v>
      </c>
      <c r="Q92" s="132"/>
      <c r="R92" s="132"/>
      <c r="S92" s="129">
        <v>100</v>
      </c>
      <c r="T92" s="128"/>
      <c r="U92" s="128" t="s">
        <v>950</v>
      </c>
      <c r="V92" s="132">
        <v>45869</v>
      </c>
      <c r="W92" s="128"/>
      <c r="X92" s="129"/>
      <c r="Y92" s="128"/>
      <c r="Z92" s="129"/>
      <c r="AA92" s="129"/>
      <c r="AB92" s="128" t="s">
        <v>1070</v>
      </c>
      <c r="AC92" s="128" t="s">
        <v>763</v>
      </c>
      <c r="AD92" s="128" t="s">
        <v>1077</v>
      </c>
      <c r="AE92" s="128" t="s">
        <v>1078</v>
      </c>
      <c r="AF92" s="128" t="s">
        <v>831</v>
      </c>
      <c r="AG92" s="128" t="s">
        <v>1079</v>
      </c>
      <c r="AH92" s="128" t="s">
        <v>831</v>
      </c>
      <c r="AI92" s="128" t="s">
        <v>831</v>
      </c>
      <c r="AJ92" s="128" t="s">
        <v>768</v>
      </c>
      <c r="AK92" s="132">
        <v>45912</v>
      </c>
      <c r="AL92" s="128" t="s">
        <v>769</v>
      </c>
      <c r="AM92" s="128" t="s">
        <v>770</v>
      </c>
      <c r="AN92" s="129">
        <v>0</v>
      </c>
    </row>
    <row r="93" spans="1:40" x14ac:dyDescent="0.25">
      <c r="A93" s="128" t="s">
        <v>1075</v>
      </c>
      <c r="B93" s="128" t="s">
        <v>1076</v>
      </c>
      <c r="C93" s="128" t="s">
        <v>69</v>
      </c>
      <c r="D93" s="128"/>
      <c r="E93" s="128" t="s">
        <v>70</v>
      </c>
      <c r="F93" s="128"/>
      <c r="G93" s="129">
        <v>1</v>
      </c>
      <c r="H93" s="128"/>
      <c r="I93" s="129">
        <v>0</v>
      </c>
      <c r="J93" s="129">
        <v>0</v>
      </c>
      <c r="K93" s="130">
        <v>0</v>
      </c>
      <c r="L93" s="129">
        <v>100</v>
      </c>
      <c r="M93" s="128" t="s">
        <v>781</v>
      </c>
      <c r="N93" s="128" t="s">
        <v>759</v>
      </c>
      <c r="O93" s="128" t="s">
        <v>760</v>
      </c>
      <c r="P93" s="131">
        <v>0</v>
      </c>
      <c r="Q93" s="132"/>
      <c r="R93" s="132"/>
      <c r="S93" s="129">
        <v>100</v>
      </c>
      <c r="T93" s="128"/>
      <c r="U93" s="128" t="s">
        <v>950</v>
      </c>
      <c r="V93" s="132">
        <v>45869</v>
      </c>
      <c r="W93" s="128"/>
      <c r="X93" s="129"/>
      <c r="Y93" s="128"/>
      <c r="Z93" s="129"/>
      <c r="AA93" s="129"/>
      <c r="AB93" s="128" t="s">
        <v>1070</v>
      </c>
      <c r="AC93" s="128" t="s">
        <v>763</v>
      </c>
      <c r="AD93" s="128" t="s">
        <v>1077</v>
      </c>
      <c r="AE93" s="128" t="s">
        <v>1078</v>
      </c>
      <c r="AF93" s="128" t="s">
        <v>831</v>
      </c>
      <c r="AG93" s="128" t="s">
        <v>1079</v>
      </c>
      <c r="AH93" s="128" t="s">
        <v>831</v>
      </c>
      <c r="AI93" s="128" t="s">
        <v>831</v>
      </c>
      <c r="AJ93" s="128" t="s">
        <v>768</v>
      </c>
      <c r="AK93" s="132">
        <v>45912</v>
      </c>
      <c r="AL93" s="128" t="s">
        <v>769</v>
      </c>
      <c r="AM93" s="128" t="s">
        <v>770</v>
      </c>
      <c r="AN93" s="129">
        <v>0</v>
      </c>
    </row>
    <row r="94" spans="1:40" x14ac:dyDescent="0.25">
      <c r="A94" s="128" t="s">
        <v>1075</v>
      </c>
      <c r="B94" s="128" t="s">
        <v>1076</v>
      </c>
      <c r="C94" s="128" t="s">
        <v>206</v>
      </c>
      <c r="D94" s="128" t="s">
        <v>206</v>
      </c>
      <c r="E94" s="128" t="s">
        <v>29</v>
      </c>
      <c r="F94" s="128" t="s">
        <v>837</v>
      </c>
      <c r="G94" s="129">
        <v>1000</v>
      </c>
      <c r="H94" s="128" t="s">
        <v>676</v>
      </c>
      <c r="I94" s="129">
        <v>27255</v>
      </c>
      <c r="J94" s="129">
        <v>2100</v>
      </c>
      <c r="K94" s="130">
        <v>2.1</v>
      </c>
      <c r="L94" s="129">
        <v>10250</v>
      </c>
      <c r="M94" s="128" t="s">
        <v>838</v>
      </c>
      <c r="N94" s="128" t="s">
        <v>774</v>
      </c>
      <c r="O94" s="128" t="s">
        <v>760</v>
      </c>
      <c r="P94" s="131">
        <v>25</v>
      </c>
      <c r="Q94" s="132">
        <v>45366</v>
      </c>
      <c r="R94" s="132"/>
      <c r="S94" s="129">
        <v>10.25</v>
      </c>
      <c r="T94" s="128" t="s">
        <v>791</v>
      </c>
      <c r="U94" s="128" t="s">
        <v>950</v>
      </c>
      <c r="V94" s="132">
        <v>45869</v>
      </c>
      <c r="W94" s="128" t="s">
        <v>1080</v>
      </c>
      <c r="X94" s="129">
        <v>96</v>
      </c>
      <c r="Y94" s="128" t="s">
        <v>840</v>
      </c>
      <c r="Z94" s="129"/>
      <c r="AA94" s="129"/>
      <c r="AB94" s="128" t="s">
        <v>1070</v>
      </c>
      <c r="AC94" s="128" t="s">
        <v>763</v>
      </c>
      <c r="AD94" s="128" t="s">
        <v>1077</v>
      </c>
      <c r="AE94" s="128" t="s">
        <v>1078</v>
      </c>
      <c r="AF94" s="128" t="s">
        <v>831</v>
      </c>
      <c r="AG94" s="128" t="s">
        <v>1079</v>
      </c>
      <c r="AH94" s="128" t="s">
        <v>831</v>
      </c>
      <c r="AI94" s="128" t="s">
        <v>831</v>
      </c>
      <c r="AJ94" s="128" t="s">
        <v>768</v>
      </c>
      <c r="AK94" s="132">
        <v>45912</v>
      </c>
      <c r="AL94" s="128" t="s">
        <v>769</v>
      </c>
      <c r="AM94" s="128" t="s">
        <v>770</v>
      </c>
      <c r="AN94" s="129">
        <v>0</v>
      </c>
    </row>
    <row r="95" spans="1:40" x14ac:dyDescent="0.25">
      <c r="A95" s="128" t="s">
        <v>1075</v>
      </c>
      <c r="B95" s="128" t="s">
        <v>1076</v>
      </c>
      <c r="C95" s="128" t="s">
        <v>206</v>
      </c>
      <c r="D95" s="128" t="s">
        <v>206</v>
      </c>
      <c r="E95" s="128" t="s">
        <v>29</v>
      </c>
      <c r="F95" s="128" t="s">
        <v>837</v>
      </c>
      <c r="G95" s="129">
        <v>1000</v>
      </c>
      <c r="H95" s="128" t="s">
        <v>676</v>
      </c>
      <c r="I95" s="129">
        <v>27255</v>
      </c>
      <c r="J95" s="129">
        <v>2100</v>
      </c>
      <c r="K95" s="130">
        <v>2.1</v>
      </c>
      <c r="L95" s="129">
        <v>10250</v>
      </c>
      <c r="M95" s="128" t="s">
        <v>838</v>
      </c>
      <c r="N95" s="128" t="s">
        <v>774</v>
      </c>
      <c r="O95" s="128" t="s">
        <v>760</v>
      </c>
      <c r="P95" s="131">
        <v>25</v>
      </c>
      <c r="Q95" s="132">
        <v>45366</v>
      </c>
      <c r="R95" s="132"/>
      <c r="S95" s="129">
        <v>10.25</v>
      </c>
      <c r="T95" s="128" t="s">
        <v>791</v>
      </c>
      <c r="U95" s="128" t="s">
        <v>950</v>
      </c>
      <c r="V95" s="132">
        <v>45869</v>
      </c>
      <c r="W95" s="128" t="s">
        <v>1080</v>
      </c>
      <c r="X95" s="129">
        <v>96</v>
      </c>
      <c r="Y95" s="128" t="s">
        <v>840</v>
      </c>
      <c r="Z95" s="129"/>
      <c r="AA95" s="129"/>
      <c r="AB95" s="128" t="s">
        <v>1070</v>
      </c>
      <c r="AC95" s="128" t="s">
        <v>763</v>
      </c>
      <c r="AD95" s="128" t="s">
        <v>1077</v>
      </c>
      <c r="AE95" s="128" t="s">
        <v>1078</v>
      </c>
      <c r="AF95" s="128" t="s">
        <v>831</v>
      </c>
      <c r="AG95" s="128" t="s">
        <v>1079</v>
      </c>
      <c r="AH95" s="128" t="s">
        <v>831</v>
      </c>
      <c r="AI95" s="128" t="s">
        <v>831</v>
      </c>
      <c r="AJ95" s="128" t="s">
        <v>768</v>
      </c>
      <c r="AK95" s="132">
        <v>45912</v>
      </c>
      <c r="AL95" s="128" t="s">
        <v>769</v>
      </c>
      <c r="AM95" s="128" t="s">
        <v>770</v>
      </c>
      <c r="AN95" s="129">
        <v>0</v>
      </c>
    </row>
    <row r="96" spans="1:40" x14ac:dyDescent="0.25">
      <c r="A96" s="128" t="s">
        <v>1081</v>
      </c>
      <c r="B96" s="128" t="s">
        <v>1082</v>
      </c>
      <c r="C96" s="128" t="s">
        <v>69</v>
      </c>
      <c r="D96" s="128"/>
      <c r="E96" s="128" t="s">
        <v>70</v>
      </c>
      <c r="F96" s="128"/>
      <c r="G96" s="129">
        <v>1</v>
      </c>
      <c r="H96" s="128"/>
      <c r="I96" s="129">
        <v>0</v>
      </c>
      <c r="J96" s="129">
        <v>0</v>
      </c>
      <c r="K96" s="130">
        <v>0</v>
      </c>
      <c r="L96" s="129">
        <v>100</v>
      </c>
      <c r="M96" s="128" t="s">
        <v>781</v>
      </c>
      <c r="N96" s="128" t="s">
        <v>759</v>
      </c>
      <c r="O96" s="128" t="s">
        <v>760</v>
      </c>
      <c r="P96" s="131">
        <v>0</v>
      </c>
      <c r="Q96" s="132"/>
      <c r="R96" s="132"/>
      <c r="S96" s="129">
        <v>100</v>
      </c>
      <c r="T96" s="128"/>
      <c r="U96" s="128" t="s">
        <v>1083</v>
      </c>
      <c r="V96" s="132">
        <v>45869</v>
      </c>
      <c r="W96" s="128"/>
      <c r="X96" s="129"/>
      <c r="Y96" s="128"/>
      <c r="Z96" s="129"/>
      <c r="AA96" s="129"/>
      <c r="AB96" s="128" t="s">
        <v>1084</v>
      </c>
      <c r="AC96" s="128" t="s">
        <v>763</v>
      </c>
      <c r="AD96" s="128" t="s">
        <v>1085</v>
      </c>
      <c r="AE96" s="128" t="s">
        <v>1086</v>
      </c>
      <c r="AF96" s="128" t="s">
        <v>880</v>
      </c>
      <c r="AG96" s="128" t="s">
        <v>1087</v>
      </c>
      <c r="AH96" s="128" t="s">
        <v>831</v>
      </c>
      <c r="AI96" s="128" t="s">
        <v>831</v>
      </c>
      <c r="AJ96" s="128" t="s">
        <v>768</v>
      </c>
      <c r="AK96" s="132">
        <v>45912</v>
      </c>
      <c r="AL96" s="128" t="s">
        <v>1088</v>
      </c>
      <c r="AM96" s="128" t="s">
        <v>770</v>
      </c>
      <c r="AN96" s="129">
        <v>0</v>
      </c>
    </row>
    <row r="97" spans="1:40" x14ac:dyDescent="0.25">
      <c r="A97" s="128" t="s">
        <v>1081</v>
      </c>
      <c r="B97" s="128" t="s">
        <v>1089</v>
      </c>
      <c r="C97" s="128" t="s">
        <v>69</v>
      </c>
      <c r="D97" s="128"/>
      <c r="E97" s="128" t="s">
        <v>70</v>
      </c>
      <c r="F97" s="128"/>
      <c r="G97" s="129">
        <v>1</v>
      </c>
      <c r="H97" s="128"/>
      <c r="I97" s="129">
        <v>0</v>
      </c>
      <c r="J97" s="129">
        <v>0</v>
      </c>
      <c r="K97" s="130">
        <v>0</v>
      </c>
      <c r="L97" s="129">
        <v>100</v>
      </c>
      <c r="M97" s="128" t="s">
        <v>781</v>
      </c>
      <c r="N97" s="128" t="s">
        <v>759</v>
      </c>
      <c r="O97" s="128" t="s">
        <v>760</v>
      </c>
      <c r="P97" s="131">
        <v>0</v>
      </c>
      <c r="Q97" s="132"/>
      <c r="R97" s="132"/>
      <c r="S97" s="129">
        <v>100</v>
      </c>
      <c r="T97" s="128"/>
      <c r="U97" s="128" t="s">
        <v>1090</v>
      </c>
      <c r="V97" s="132">
        <v>45869</v>
      </c>
      <c r="W97" s="128"/>
      <c r="X97" s="129"/>
      <c r="Y97" s="128"/>
      <c r="Z97" s="129"/>
      <c r="AA97" s="129"/>
      <c r="AB97" s="128" t="s">
        <v>1091</v>
      </c>
      <c r="AC97" s="128" t="s">
        <v>915</v>
      </c>
      <c r="AD97" s="128" t="s">
        <v>1092</v>
      </c>
      <c r="AE97" s="128" t="s">
        <v>1093</v>
      </c>
      <c r="AF97" s="128" t="s">
        <v>1094</v>
      </c>
      <c r="AG97" s="128" t="s">
        <v>1095</v>
      </c>
      <c r="AH97" s="128"/>
      <c r="AI97" s="128" t="s">
        <v>786</v>
      </c>
      <c r="AJ97" s="128" t="s">
        <v>768</v>
      </c>
      <c r="AK97" s="132">
        <v>45912</v>
      </c>
      <c r="AL97" s="128" t="s">
        <v>769</v>
      </c>
      <c r="AM97" s="128" t="s">
        <v>770</v>
      </c>
      <c r="AN97" s="129">
        <v>0</v>
      </c>
    </row>
    <row r="98" spans="1:40" x14ac:dyDescent="0.25">
      <c r="A98" s="128" t="s">
        <v>1081</v>
      </c>
      <c r="B98" s="128" t="s">
        <v>1089</v>
      </c>
      <c r="C98" s="128" t="s">
        <v>69</v>
      </c>
      <c r="D98" s="128"/>
      <c r="E98" s="128" t="s">
        <v>70</v>
      </c>
      <c r="F98" s="128"/>
      <c r="G98" s="129">
        <v>1</v>
      </c>
      <c r="H98" s="128"/>
      <c r="I98" s="129">
        <v>0</v>
      </c>
      <c r="J98" s="129">
        <v>0</v>
      </c>
      <c r="K98" s="130">
        <v>0</v>
      </c>
      <c r="L98" s="129">
        <v>100</v>
      </c>
      <c r="M98" s="128" t="s">
        <v>781</v>
      </c>
      <c r="N98" s="128" t="s">
        <v>759</v>
      </c>
      <c r="O98" s="128" t="s">
        <v>760</v>
      </c>
      <c r="P98" s="131">
        <v>0</v>
      </c>
      <c r="Q98" s="132"/>
      <c r="R98" s="132"/>
      <c r="S98" s="129">
        <v>100</v>
      </c>
      <c r="T98" s="128"/>
      <c r="U98" s="128" t="s">
        <v>1090</v>
      </c>
      <c r="V98" s="132">
        <v>45869</v>
      </c>
      <c r="W98" s="128"/>
      <c r="X98" s="129"/>
      <c r="Y98" s="128"/>
      <c r="Z98" s="129"/>
      <c r="AA98" s="129"/>
      <c r="AB98" s="128" t="s">
        <v>1091</v>
      </c>
      <c r="AC98" s="128" t="s">
        <v>915</v>
      </c>
      <c r="AD98" s="128" t="s">
        <v>1092</v>
      </c>
      <c r="AE98" s="128" t="s">
        <v>1093</v>
      </c>
      <c r="AF98" s="128" t="s">
        <v>1094</v>
      </c>
      <c r="AG98" s="128" t="s">
        <v>1095</v>
      </c>
      <c r="AH98" s="128"/>
      <c r="AI98" s="128" t="s">
        <v>786</v>
      </c>
      <c r="AJ98" s="128" t="s">
        <v>768</v>
      </c>
      <c r="AK98" s="132">
        <v>45912</v>
      </c>
      <c r="AL98" s="128" t="s">
        <v>769</v>
      </c>
      <c r="AM98" s="128" t="s">
        <v>770</v>
      </c>
      <c r="AN98" s="129">
        <v>0</v>
      </c>
    </row>
    <row r="99" spans="1:40" x14ac:dyDescent="0.25">
      <c r="A99" s="128" t="s">
        <v>1081</v>
      </c>
      <c r="B99" s="128" t="s">
        <v>1089</v>
      </c>
      <c r="C99" s="128" t="s">
        <v>794</v>
      </c>
      <c r="D99" s="128" t="s">
        <v>795</v>
      </c>
      <c r="E99" s="128" t="s">
        <v>39</v>
      </c>
      <c r="F99" s="128" t="s">
        <v>1096</v>
      </c>
      <c r="G99" s="129">
        <v>160</v>
      </c>
      <c r="H99" s="128" t="s">
        <v>676</v>
      </c>
      <c r="I99" s="129">
        <v>9325</v>
      </c>
      <c r="J99" s="129">
        <v>607.79</v>
      </c>
      <c r="K99" s="130">
        <v>3.7987000000000002</v>
      </c>
      <c r="L99" s="129">
        <v>480</v>
      </c>
      <c r="M99" s="128" t="s">
        <v>1097</v>
      </c>
      <c r="N99" s="128" t="s">
        <v>774</v>
      </c>
      <c r="O99" s="128" t="s">
        <v>760</v>
      </c>
      <c r="P99" s="131">
        <v>10</v>
      </c>
      <c r="Q99" s="132">
        <v>44652</v>
      </c>
      <c r="R99" s="132"/>
      <c r="S99" s="129">
        <v>3</v>
      </c>
      <c r="T99" s="128" t="s">
        <v>778</v>
      </c>
      <c r="U99" s="128" t="s">
        <v>1098</v>
      </c>
      <c r="V99" s="132">
        <v>45869</v>
      </c>
      <c r="W99" s="128" t="s">
        <v>1099</v>
      </c>
      <c r="X99" s="129">
        <v>97</v>
      </c>
      <c r="Y99" s="128"/>
      <c r="Z99" s="129"/>
      <c r="AA99" s="129"/>
      <c r="AB99" s="128" t="s">
        <v>1091</v>
      </c>
      <c r="AC99" s="128" t="s">
        <v>915</v>
      </c>
      <c r="AD99" s="128" t="s">
        <v>1092</v>
      </c>
      <c r="AE99" s="128" t="s">
        <v>1093</v>
      </c>
      <c r="AF99" s="128" t="s">
        <v>1094</v>
      </c>
      <c r="AG99" s="128" t="s">
        <v>1095</v>
      </c>
      <c r="AH99" s="128"/>
      <c r="AI99" s="128" t="s">
        <v>786</v>
      </c>
      <c r="AJ99" s="128" t="s">
        <v>768</v>
      </c>
      <c r="AK99" s="132">
        <v>45912</v>
      </c>
      <c r="AL99" s="128" t="s">
        <v>769</v>
      </c>
      <c r="AM99" s="128" t="s">
        <v>770</v>
      </c>
      <c r="AN99" s="129">
        <v>0</v>
      </c>
    </row>
    <row r="100" spans="1:40" x14ac:dyDescent="0.25">
      <c r="A100" s="128" t="s">
        <v>1081</v>
      </c>
      <c r="B100" s="128" t="s">
        <v>1089</v>
      </c>
      <c r="C100" s="128" t="s">
        <v>794</v>
      </c>
      <c r="D100" s="128" t="s">
        <v>795</v>
      </c>
      <c r="E100" s="128" t="s">
        <v>39</v>
      </c>
      <c r="F100" s="128" t="s">
        <v>1096</v>
      </c>
      <c r="G100" s="129">
        <v>160</v>
      </c>
      <c r="H100" s="128" t="s">
        <v>676</v>
      </c>
      <c r="I100" s="129">
        <v>9325</v>
      </c>
      <c r="J100" s="129">
        <v>607.79</v>
      </c>
      <c r="K100" s="130">
        <v>3.7987000000000002</v>
      </c>
      <c r="L100" s="129">
        <v>480</v>
      </c>
      <c r="M100" s="128" t="s">
        <v>1097</v>
      </c>
      <c r="N100" s="128" t="s">
        <v>774</v>
      </c>
      <c r="O100" s="128" t="s">
        <v>760</v>
      </c>
      <c r="P100" s="131">
        <v>10</v>
      </c>
      <c r="Q100" s="132">
        <v>44652</v>
      </c>
      <c r="R100" s="132"/>
      <c r="S100" s="129">
        <v>3</v>
      </c>
      <c r="T100" s="128" t="s">
        <v>778</v>
      </c>
      <c r="U100" s="128" t="s">
        <v>1098</v>
      </c>
      <c r="V100" s="132">
        <v>45869</v>
      </c>
      <c r="W100" s="128" t="s">
        <v>1099</v>
      </c>
      <c r="X100" s="129">
        <v>97</v>
      </c>
      <c r="Y100" s="128"/>
      <c r="Z100" s="129"/>
      <c r="AA100" s="129"/>
      <c r="AB100" s="128" t="s">
        <v>1091</v>
      </c>
      <c r="AC100" s="128" t="s">
        <v>915</v>
      </c>
      <c r="AD100" s="128" t="s">
        <v>1092</v>
      </c>
      <c r="AE100" s="128" t="s">
        <v>1093</v>
      </c>
      <c r="AF100" s="128" t="s">
        <v>1094</v>
      </c>
      <c r="AG100" s="128" t="s">
        <v>1095</v>
      </c>
      <c r="AH100" s="128"/>
      <c r="AI100" s="128" t="s">
        <v>786</v>
      </c>
      <c r="AJ100" s="128" t="s">
        <v>768</v>
      </c>
      <c r="AK100" s="132">
        <v>45912</v>
      </c>
      <c r="AL100" s="128" t="s">
        <v>769</v>
      </c>
      <c r="AM100" s="128" t="s">
        <v>770</v>
      </c>
      <c r="AN100" s="129">
        <v>0</v>
      </c>
    </row>
    <row r="101" spans="1:40" x14ac:dyDescent="0.25">
      <c r="A101" s="128" t="s">
        <v>1081</v>
      </c>
      <c r="B101" s="128" t="s">
        <v>1089</v>
      </c>
      <c r="C101" s="128" t="s">
        <v>794</v>
      </c>
      <c r="D101" s="128" t="s">
        <v>795</v>
      </c>
      <c r="E101" s="128" t="s">
        <v>39</v>
      </c>
      <c r="F101" s="128" t="s">
        <v>1096</v>
      </c>
      <c r="G101" s="129">
        <v>160</v>
      </c>
      <c r="H101" s="128" t="s">
        <v>676</v>
      </c>
      <c r="I101" s="129">
        <v>9325</v>
      </c>
      <c r="J101" s="129">
        <v>607.79</v>
      </c>
      <c r="K101" s="130">
        <v>3.7987000000000002</v>
      </c>
      <c r="L101" s="129">
        <v>480</v>
      </c>
      <c r="M101" s="128" t="s">
        <v>1097</v>
      </c>
      <c r="N101" s="128" t="s">
        <v>774</v>
      </c>
      <c r="O101" s="128" t="s">
        <v>760</v>
      </c>
      <c r="P101" s="131">
        <v>10</v>
      </c>
      <c r="Q101" s="132">
        <v>44652</v>
      </c>
      <c r="R101" s="132"/>
      <c r="S101" s="129">
        <v>3</v>
      </c>
      <c r="T101" s="128" t="s">
        <v>778</v>
      </c>
      <c r="U101" s="128" t="s">
        <v>1098</v>
      </c>
      <c r="V101" s="132">
        <v>45869</v>
      </c>
      <c r="W101" s="128" t="s">
        <v>1099</v>
      </c>
      <c r="X101" s="129">
        <v>97</v>
      </c>
      <c r="Y101" s="128"/>
      <c r="Z101" s="129"/>
      <c r="AA101" s="129"/>
      <c r="AB101" s="128" t="s">
        <v>1091</v>
      </c>
      <c r="AC101" s="128" t="s">
        <v>915</v>
      </c>
      <c r="AD101" s="128" t="s">
        <v>1092</v>
      </c>
      <c r="AE101" s="128" t="s">
        <v>1093</v>
      </c>
      <c r="AF101" s="128" t="s">
        <v>1094</v>
      </c>
      <c r="AG101" s="128" t="s">
        <v>1095</v>
      </c>
      <c r="AH101" s="128"/>
      <c r="AI101" s="128" t="s">
        <v>786</v>
      </c>
      <c r="AJ101" s="128" t="s">
        <v>768</v>
      </c>
      <c r="AK101" s="132">
        <v>45912</v>
      </c>
      <c r="AL101" s="128" t="s">
        <v>769</v>
      </c>
      <c r="AM101" s="128" t="s">
        <v>770</v>
      </c>
      <c r="AN101" s="129">
        <v>0</v>
      </c>
    </row>
    <row r="102" spans="1:40" x14ac:dyDescent="0.25">
      <c r="A102" s="128" t="s">
        <v>1081</v>
      </c>
      <c r="B102" s="128" t="s">
        <v>1089</v>
      </c>
      <c r="C102" s="128" t="s">
        <v>794</v>
      </c>
      <c r="D102" s="128" t="s">
        <v>795</v>
      </c>
      <c r="E102" s="128" t="s">
        <v>39</v>
      </c>
      <c r="F102" s="128" t="s">
        <v>1096</v>
      </c>
      <c r="G102" s="129">
        <v>160</v>
      </c>
      <c r="H102" s="128" t="s">
        <v>676</v>
      </c>
      <c r="I102" s="129">
        <v>9325</v>
      </c>
      <c r="J102" s="129">
        <v>607.79</v>
      </c>
      <c r="K102" s="130">
        <v>3.7987000000000002</v>
      </c>
      <c r="L102" s="129">
        <v>480</v>
      </c>
      <c r="M102" s="128" t="s">
        <v>1097</v>
      </c>
      <c r="N102" s="128" t="s">
        <v>774</v>
      </c>
      <c r="O102" s="128" t="s">
        <v>760</v>
      </c>
      <c r="P102" s="131">
        <v>10</v>
      </c>
      <c r="Q102" s="132">
        <v>44652</v>
      </c>
      <c r="R102" s="132"/>
      <c r="S102" s="129">
        <v>3</v>
      </c>
      <c r="T102" s="128" t="s">
        <v>778</v>
      </c>
      <c r="U102" s="128" t="s">
        <v>1098</v>
      </c>
      <c r="V102" s="132">
        <v>45869</v>
      </c>
      <c r="W102" s="128" t="s">
        <v>1099</v>
      </c>
      <c r="X102" s="129">
        <v>97</v>
      </c>
      <c r="Y102" s="128"/>
      <c r="Z102" s="129"/>
      <c r="AA102" s="129"/>
      <c r="AB102" s="128" t="s">
        <v>1091</v>
      </c>
      <c r="AC102" s="128" t="s">
        <v>915</v>
      </c>
      <c r="AD102" s="128" t="s">
        <v>1092</v>
      </c>
      <c r="AE102" s="128" t="s">
        <v>1093</v>
      </c>
      <c r="AF102" s="128" t="s">
        <v>1094</v>
      </c>
      <c r="AG102" s="128" t="s">
        <v>1095</v>
      </c>
      <c r="AH102" s="128"/>
      <c r="AI102" s="128" t="s">
        <v>786</v>
      </c>
      <c r="AJ102" s="128" t="s">
        <v>768</v>
      </c>
      <c r="AK102" s="132">
        <v>45912</v>
      </c>
      <c r="AL102" s="128" t="s">
        <v>769</v>
      </c>
      <c r="AM102" s="128" t="s">
        <v>770</v>
      </c>
      <c r="AN102" s="129">
        <v>0</v>
      </c>
    </row>
    <row r="103" spans="1:40" x14ac:dyDescent="0.25">
      <c r="A103" s="128" t="s">
        <v>1081</v>
      </c>
      <c r="B103" s="128" t="s">
        <v>1100</v>
      </c>
      <c r="C103" s="128" t="s">
        <v>1101</v>
      </c>
      <c r="D103" s="128" t="s">
        <v>1102</v>
      </c>
      <c r="E103" s="128" t="s">
        <v>35</v>
      </c>
      <c r="F103" s="128" t="s">
        <v>703</v>
      </c>
      <c r="G103" s="129">
        <v>1</v>
      </c>
      <c r="H103" s="128" t="s">
        <v>677</v>
      </c>
      <c r="I103" s="129">
        <v>5185</v>
      </c>
      <c r="J103" s="129">
        <v>649</v>
      </c>
      <c r="K103" s="130">
        <v>649</v>
      </c>
      <c r="L103" s="129">
        <v>800</v>
      </c>
      <c r="M103" s="128" t="s">
        <v>1103</v>
      </c>
      <c r="N103" s="128" t="s">
        <v>774</v>
      </c>
      <c r="O103" s="128" t="s">
        <v>760</v>
      </c>
      <c r="P103" s="131">
        <v>12</v>
      </c>
      <c r="Q103" s="132">
        <v>43515</v>
      </c>
      <c r="R103" s="132"/>
      <c r="S103" s="129">
        <v>800</v>
      </c>
      <c r="T103" s="128" t="s">
        <v>775</v>
      </c>
      <c r="U103" s="128" t="s">
        <v>1104</v>
      </c>
      <c r="V103" s="132">
        <v>45841</v>
      </c>
      <c r="W103" s="128" t="s">
        <v>1105</v>
      </c>
      <c r="X103" s="129">
        <v>49</v>
      </c>
      <c r="Y103" s="128"/>
      <c r="Z103" s="129"/>
      <c r="AA103" s="129"/>
      <c r="AB103" s="128" t="s">
        <v>1106</v>
      </c>
      <c r="AC103" s="128" t="s">
        <v>802</v>
      </c>
      <c r="AD103" s="128" t="s">
        <v>1107</v>
      </c>
      <c r="AE103" s="128" t="s">
        <v>1108</v>
      </c>
      <c r="AF103" s="128" t="s">
        <v>986</v>
      </c>
      <c r="AG103" s="128" t="s">
        <v>1109</v>
      </c>
      <c r="AH103" s="128" t="s">
        <v>824</v>
      </c>
      <c r="AI103" s="128" t="s">
        <v>825</v>
      </c>
      <c r="AJ103" s="128" t="s">
        <v>809</v>
      </c>
      <c r="AK103" s="132">
        <v>45912</v>
      </c>
      <c r="AL103" s="128" t="s">
        <v>769</v>
      </c>
      <c r="AM103" s="128" t="s">
        <v>770</v>
      </c>
      <c r="AN103" s="129">
        <v>0</v>
      </c>
    </row>
    <row r="104" spans="1:40" x14ac:dyDescent="0.25">
      <c r="A104" s="128" t="s">
        <v>1081</v>
      </c>
      <c r="B104" s="128" t="s">
        <v>1082</v>
      </c>
      <c r="C104" s="128" t="s">
        <v>206</v>
      </c>
      <c r="D104" s="128" t="s">
        <v>206</v>
      </c>
      <c r="E104" s="128" t="s">
        <v>29</v>
      </c>
      <c r="F104" s="128" t="s">
        <v>837</v>
      </c>
      <c r="G104" s="129">
        <v>1250</v>
      </c>
      <c r="H104" s="128" t="s">
        <v>676</v>
      </c>
      <c r="I104" s="129">
        <v>132938</v>
      </c>
      <c r="J104" s="129">
        <v>2625</v>
      </c>
      <c r="K104" s="130">
        <v>2.1</v>
      </c>
      <c r="L104" s="129">
        <v>12812.5</v>
      </c>
      <c r="M104" s="128" t="s">
        <v>838</v>
      </c>
      <c r="N104" s="128" t="s">
        <v>774</v>
      </c>
      <c r="O104" s="128" t="s">
        <v>760</v>
      </c>
      <c r="P104" s="131">
        <v>25</v>
      </c>
      <c r="Q104" s="132">
        <v>45366</v>
      </c>
      <c r="R104" s="132"/>
      <c r="S104" s="129">
        <v>10.25</v>
      </c>
      <c r="T104" s="128" t="s">
        <v>791</v>
      </c>
      <c r="U104" s="128" t="s">
        <v>1083</v>
      </c>
      <c r="V104" s="132">
        <v>45869</v>
      </c>
      <c r="W104" s="128" t="s">
        <v>1110</v>
      </c>
      <c r="X104" s="129">
        <v>96</v>
      </c>
      <c r="Y104" s="128" t="s">
        <v>840</v>
      </c>
      <c r="Z104" s="129"/>
      <c r="AA104" s="129"/>
      <c r="AB104" s="128" t="s">
        <v>1084</v>
      </c>
      <c r="AC104" s="128" t="s">
        <v>763</v>
      </c>
      <c r="AD104" s="128" t="s">
        <v>1085</v>
      </c>
      <c r="AE104" s="128" t="s">
        <v>1086</v>
      </c>
      <c r="AF104" s="128" t="s">
        <v>880</v>
      </c>
      <c r="AG104" s="128" t="s">
        <v>1087</v>
      </c>
      <c r="AH104" s="128" t="s">
        <v>831</v>
      </c>
      <c r="AI104" s="128" t="s">
        <v>831</v>
      </c>
      <c r="AJ104" s="128" t="s">
        <v>768</v>
      </c>
      <c r="AK104" s="132">
        <v>45912</v>
      </c>
      <c r="AL104" s="128" t="s">
        <v>1088</v>
      </c>
      <c r="AM104" s="128" t="s">
        <v>770</v>
      </c>
      <c r="AN104" s="129">
        <v>0</v>
      </c>
    </row>
    <row r="105" spans="1:40" x14ac:dyDescent="0.25">
      <c r="A105" s="128" t="s">
        <v>1081</v>
      </c>
      <c r="B105" s="128" t="s">
        <v>1089</v>
      </c>
      <c r="C105" s="128" t="s">
        <v>206</v>
      </c>
      <c r="D105" s="128" t="s">
        <v>206</v>
      </c>
      <c r="E105" s="128" t="s">
        <v>29</v>
      </c>
      <c r="F105" s="128" t="s">
        <v>837</v>
      </c>
      <c r="G105" s="129">
        <v>1500</v>
      </c>
      <c r="H105" s="128" t="s">
        <v>676</v>
      </c>
      <c r="I105" s="129">
        <v>38994</v>
      </c>
      <c r="J105" s="129">
        <v>3150</v>
      </c>
      <c r="K105" s="130">
        <v>2.1</v>
      </c>
      <c r="L105" s="129">
        <v>15375</v>
      </c>
      <c r="M105" s="128" t="s">
        <v>838</v>
      </c>
      <c r="N105" s="128" t="s">
        <v>774</v>
      </c>
      <c r="O105" s="128" t="s">
        <v>760</v>
      </c>
      <c r="P105" s="131">
        <v>25</v>
      </c>
      <c r="Q105" s="132">
        <v>45366</v>
      </c>
      <c r="R105" s="132"/>
      <c r="S105" s="129">
        <v>10.25</v>
      </c>
      <c r="T105" s="128" t="s">
        <v>791</v>
      </c>
      <c r="U105" s="128" t="s">
        <v>1090</v>
      </c>
      <c r="V105" s="132">
        <v>45869</v>
      </c>
      <c r="W105" s="128" t="s">
        <v>1111</v>
      </c>
      <c r="X105" s="129">
        <v>95</v>
      </c>
      <c r="Y105" s="128"/>
      <c r="Z105" s="129"/>
      <c r="AA105" s="129"/>
      <c r="AB105" s="128" t="s">
        <v>1091</v>
      </c>
      <c r="AC105" s="128" t="s">
        <v>915</v>
      </c>
      <c r="AD105" s="128" t="s">
        <v>1092</v>
      </c>
      <c r="AE105" s="128" t="s">
        <v>1093</v>
      </c>
      <c r="AF105" s="128" t="s">
        <v>1094</v>
      </c>
      <c r="AG105" s="128" t="s">
        <v>1095</v>
      </c>
      <c r="AH105" s="128"/>
      <c r="AI105" s="128" t="s">
        <v>786</v>
      </c>
      <c r="AJ105" s="128" t="s">
        <v>768</v>
      </c>
      <c r="AK105" s="132">
        <v>45912</v>
      </c>
      <c r="AL105" s="128" t="s">
        <v>769</v>
      </c>
      <c r="AM105" s="128" t="s">
        <v>770</v>
      </c>
      <c r="AN105" s="129">
        <v>0</v>
      </c>
    </row>
    <row r="106" spans="1:40" x14ac:dyDescent="0.25">
      <c r="A106" s="128" t="s">
        <v>1081</v>
      </c>
      <c r="B106" s="128" t="s">
        <v>1089</v>
      </c>
      <c r="C106" s="128" t="s">
        <v>206</v>
      </c>
      <c r="D106" s="128" t="s">
        <v>206</v>
      </c>
      <c r="E106" s="128" t="s">
        <v>29</v>
      </c>
      <c r="F106" s="128" t="s">
        <v>837</v>
      </c>
      <c r="G106" s="129">
        <v>1500</v>
      </c>
      <c r="H106" s="128" t="s">
        <v>676</v>
      </c>
      <c r="I106" s="129">
        <v>38994</v>
      </c>
      <c r="J106" s="129">
        <v>3150</v>
      </c>
      <c r="K106" s="130">
        <v>2.1</v>
      </c>
      <c r="L106" s="129">
        <v>15375</v>
      </c>
      <c r="M106" s="128" t="s">
        <v>838</v>
      </c>
      <c r="N106" s="128" t="s">
        <v>774</v>
      </c>
      <c r="O106" s="128" t="s">
        <v>760</v>
      </c>
      <c r="P106" s="131">
        <v>25</v>
      </c>
      <c r="Q106" s="132">
        <v>45366</v>
      </c>
      <c r="R106" s="132"/>
      <c r="S106" s="129">
        <v>10.25</v>
      </c>
      <c r="T106" s="128" t="s">
        <v>791</v>
      </c>
      <c r="U106" s="128" t="s">
        <v>1090</v>
      </c>
      <c r="V106" s="132">
        <v>45869</v>
      </c>
      <c r="W106" s="128" t="s">
        <v>1111</v>
      </c>
      <c r="X106" s="129">
        <v>95</v>
      </c>
      <c r="Y106" s="128"/>
      <c r="Z106" s="129"/>
      <c r="AA106" s="129"/>
      <c r="AB106" s="128" t="s">
        <v>1091</v>
      </c>
      <c r="AC106" s="128" t="s">
        <v>915</v>
      </c>
      <c r="AD106" s="128" t="s">
        <v>1092</v>
      </c>
      <c r="AE106" s="128" t="s">
        <v>1093</v>
      </c>
      <c r="AF106" s="128" t="s">
        <v>1094</v>
      </c>
      <c r="AG106" s="128" t="s">
        <v>1095</v>
      </c>
      <c r="AH106" s="128"/>
      <c r="AI106" s="128" t="s">
        <v>786</v>
      </c>
      <c r="AJ106" s="128" t="s">
        <v>768</v>
      </c>
      <c r="AK106" s="132">
        <v>45912</v>
      </c>
      <c r="AL106" s="128" t="s">
        <v>769</v>
      </c>
      <c r="AM106" s="128" t="s">
        <v>770</v>
      </c>
      <c r="AN106" s="129">
        <v>0</v>
      </c>
    </row>
    <row r="107" spans="1:40" x14ac:dyDescent="0.25">
      <c r="A107" s="128" t="s">
        <v>1081</v>
      </c>
      <c r="B107" s="128" t="s">
        <v>1112</v>
      </c>
      <c r="C107" s="128" t="s">
        <v>771</v>
      </c>
      <c r="D107" s="128" t="s">
        <v>771</v>
      </c>
      <c r="E107" s="128" t="s">
        <v>57</v>
      </c>
      <c r="F107" s="128" t="s">
        <v>849</v>
      </c>
      <c r="G107" s="129">
        <v>440</v>
      </c>
      <c r="H107" s="128" t="s">
        <v>681</v>
      </c>
      <c r="I107" s="129">
        <v>2217</v>
      </c>
      <c r="J107" s="129">
        <v>83.6</v>
      </c>
      <c r="K107" s="130">
        <v>0.19</v>
      </c>
      <c r="L107" s="129">
        <v>880</v>
      </c>
      <c r="M107" s="128" t="s">
        <v>850</v>
      </c>
      <c r="N107" s="128" t="s">
        <v>774</v>
      </c>
      <c r="O107" s="128" t="s">
        <v>760</v>
      </c>
      <c r="P107" s="131">
        <v>30</v>
      </c>
      <c r="Q107" s="132">
        <v>44652</v>
      </c>
      <c r="R107" s="132"/>
      <c r="S107" s="129">
        <v>2</v>
      </c>
      <c r="T107" s="128" t="s">
        <v>778</v>
      </c>
      <c r="U107" s="128" t="s">
        <v>845</v>
      </c>
      <c r="V107" s="132">
        <v>45728</v>
      </c>
      <c r="W107" s="128"/>
      <c r="X107" s="129"/>
      <c r="Y107" s="128"/>
      <c r="Z107" s="129">
        <v>0</v>
      </c>
      <c r="AA107" s="129">
        <v>23</v>
      </c>
      <c r="AB107" s="128" t="s">
        <v>1113</v>
      </c>
      <c r="AC107" s="128" t="s">
        <v>802</v>
      </c>
      <c r="AD107" s="128" t="s">
        <v>1113</v>
      </c>
      <c r="AE107" s="128" t="s">
        <v>1114</v>
      </c>
      <c r="AF107" s="128" t="s">
        <v>808</v>
      </c>
      <c r="AG107" s="128" t="s">
        <v>1115</v>
      </c>
      <c r="AH107" s="128" t="s">
        <v>807</v>
      </c>
      <c r="AI107" s="128" t="s">
        <v>808</v>
      </c>
      <c r="AJ107" s="128" t="s">
        <v>809</v>
      </c>
      <c r="AK107" s="132">
        <v>45912</v>
      </c>
      <c r="AL107" s="128" t="s">
        <v>769</v>
      </c>
      <c r="AM107" s="128" t="s">
        <v>770</v>
      </c>
      <c r="AN107" s="129">
        <v>0</v>
      </c>
    </row>
    <row r="108" spans="1:40" x14ac:dyDescent="0.25">
      <c r="A108" s="128" t="s">
        <v>1081</v>
      </c>
      <c r="B108" s="128" t="s">
        <v>1112</v>
      </c>
      <c r="C108" s="128" t="s">
        <v>771</v>
      </c>
      <c r="D108" s="128" t="s">
        <v>771</v>
      </c>
      <c r="E108" s="128" t="s">
        <v>57</v>
      </c>
      <c r="F108" s="128" t="s">
        <v>849</v>
      </c>
      <c r="G108" s="129">
        <v>45</v>
      </c>
      <c r="H108" s="128" t="s">
        <v>681</v>
      </c>
      <c r="I108" s="129">
        <v>667</v>
      </c>
      <c r="J108" s="129">
        <v>8.5500000000000007</v>
      </c>
      <c r="K108" s="130">
        <v>0.19</v>
      </c>
      <c r="L108" s="129">
        <v>90</v>
      </c>
      <c r="M108" s="128" t="s">
        <v>850</v>
      </c>
      <c r="N108" s="128" t="s">
        <v>774</v>
      </c>
      <c r="O108" s="128" t="s">
        <v>760</v>
      </c>
      <c r="P108" s="131">
        <v>30</v>
      </c>
      <c r="Q108" s="132">
        <v>44652</v>
      </c>
      <c r="R108" s="132"/>
      <c r="S108" s="129">
        <v>2</v>
      </c>
      <c r="T108" s="128" t="s">
        <v>778</v>
      </c>
      <c r="U108" s="128" t="s">
        <v>845</v>
      </c>
      <c r="V108" s="132">
        <v>45711</v>
      </c>
      <c r="W108" s="128"/>
      <c r="X108" s="129"/>
      <c r="Y108" s="128"/>
      <c r="Z108" s="129">
        <v>0</v>
      </c>
      <c r="AA108" s="129">
        <v>21</v>
      </c>
      <c r="AB108" s="128" t="s">
        <v>1113</v>
      </c>
      <c r="AC108" s="128" t="s">
        <v>802</v>
      </c>
      <c r="AD108" s="128" t="s">
        <v>1113</v>
      </c>
      <c r="AE108" s="128" t="s">
        <v>1114</v>
      </c>
      <c r="AF108" s="128" t="s">
        <v>808</v>
      </c>
      <c r="AG108" s="128" t="s">
        <v>1115</v>
      </c>
      <c r="AH108" s="128" t="s">
        <v>807</v>
      </c>
      <c r="AI108" s="128" t="s">
        <v>808</v>
      </c>
      <c r="AJ108" s="128" t="s">
        <v>809</v>
      </c>
      <c r="AK108" s="132">
        <v>45912</v>
      </c>
      <c r="AL108" s="128" t="s">
        <v>769</v>
      </c>
      <c r="AM108" s="128" t="s">
        <v>770</v>
      </c>
      <c r="AN108" s="129">
        <v>0</v>
      </c>
    </row>
    <row r="109" spans="1:40" x14ac:dyDescent="0.25">
      <c r="A109" s="128" t="s">
        <v>1081</v>
      </c>
      <c r="B109" s="128" t="s">
        <v>1116</v>
      </c>
      <c r="C109" s="128" t="s">
        <v>906</v>
      </c>
      <c r="D109" s="128" t="s">
        <v>906</v>
      </c>
      <c r="E109" s="128" t="s">
        <v>907</v>
      </c>
      <c r="F109" s="128" t="s">
        <v>908</v>
      </c>
      <c r="G109" s="129">
        <v>187</v>
      </c>
      <c r="H109" s="128" t="s">
        <v>681</v>
      </c>
      <c r="I109" s="129">
        <v>8897</v>
      </c>
      <c r="J109" s="129">
        <v>91.2</v>
      </c>
      <c r="K109" s="130">
        <v>0.48770000000000002</v>
      </c>
      <c r="L109" s="129">
        <v>1402.5</v>
      </c>
      <c r="M109" s="128" t="s">
        <v>909</v>
      </c>
      <c r="N109" s="128" t="s">
        <v>774</v>
      </c>
      <c r="O109" s="128" t="s">
        <v>760</v>
      </c>
      <c r="P109" s="131">
        <v>45</v>
      </c>
      <c r="Q109" s="132">
        <v>44652</v>
      </c>
      <c r="R109" s="132"/>
      <c r="S109" s="129">
        <v>7.5</v>
      </c>
      <c r="T109" s="128" t="s">
        <v>778</v>
      </c>
      <c r="U109" s="128" t="s">
        <v>1117</v>
      </c>
      <c r="V109" s="132">
        <v>45818</v>
      </c>
      <c r="W109" s="128"/>
      <c r="X109" s="129"/>
      <c r="Y109" s="128"/>
      <c r="Z109" s="129"/>
      <c r="AA109" s="129"/>
      <c r="AB109" s="128" t="s">
        <v>316</v>
      </c>
      <c r="AC109" s="128" t="s">
        <v>763</v>
      </c>
      <c r="AD109" s="128" t="s">
        <v>316</v>
      </c>
      <c r="AE109" s="128" t="s">
        <v>317</v>
      </c>
      <c r="AF109" s="128" t="s">
        <v>831</v>
      </c>
      <c r="AG109" s="128" t="s">
        <v>930</v>
      </c>
      <c r="AH109" s="128"/>
      <c r="AI109" s="128" t="s">
        <v>831</v>
      </c>
      <c r="AJ109" s="128" t="s">
        <v>768</v>
      </c>
      <c r="AK109" s="132">
        <v>45912</v>
      </c>
      <c r="AL109" s="128" t="s">
        <v>769</v>
      </c>
      <c r="AM109" s="128" t="s">
        <v>770</v>
      </c>
      <c r="AN109" s="129">
        <v>0</v>
      </c>
    </row>
    <row r="110" spans="1:40" x14ac:dyDescent="0.25">
      <c r="A110" s="128" t="s">
        <v>1081</v>
      </c>
      <c r="B110" s="128" t="s">
        <v>1116</v>
      </c>
      <c r="C110" s="128" t="s">
        <v>906</v>
      </c>
      <c r="D110" s="128" t="s">
        <v>906</v>
      </c>
      <c r="E110" s="128" t="s">
        <v>700</v>
      </c>
      <c r="F110" s="128" t="s">
        <v>1118</v>
      </c>
      <c r="G110" s="129">
        <v>115</v>
      </c>
      <c r="H110" s="128" t="s">
        <v>681</v>
      </c>
      <c r="I110" s="129">
        <v>5470</v>
      </c>
      <c r="J110" s="129">
        <v>62.1</v>
      </c>
      <c r="K110" s="130">
        <v>0.54</v>
      </c>
      <c r="L110" s="129">
        <v>1035</v>
      </c>
      <c r="M110" s="128" t="s">
        <v>1119</v>
      </c>
      <c r="N110" s="128" t="s">
        <v>774</v>
      </c>
      <c r="O110" s="128" t="s">
        <v>760</v>
      </c>
      <c r="P110" s="131">
        <v>45</v>
      </c>
      <c r="Q110" s="132">
        <v>44652</v>
      </c>
      <c r="R110" s="132"/>
      <c r="S110" s="129">
        <v>9</v>
      </c>
      <c r="T110" s="128" t="s">
        <v>778</v>
      </c>
      <c r="U110" s="128" t="s">
        <v>1117</v>
      </c>
      <c r="V110" s="132">
        <v>45818</v>
      </c>
      <c r="W110" s="128"/>
      <c r="X110" s="129"/>
      <c r="Y110" s="128"/>
      <c r="Z110" s="129"/>
      <c r="AA110" s="129"/>
      <c r="AB110" s="128" t="s">
        <v>316</v>
      </c>
      <c r="AC110" s="128" t="s">
        <v>763</v>
      </c>
      <c r="AD110" s="128" t="s">
        <v>316</v>
      </c>
      <c r="AE110" s="128" t="s">
        <v>317</v>
      </c>
      <c r="AF110" s="128" t="s">
        <v>831</v>
      </c>
      <c r="AG110" s="128" t="s">
        <v>930</v>
      </c>
      <c r="AH110" s="128"/>
      <c r="AI110" s="128" t="s">
        <v>831</v>
      </c>
      <c r="AJ110" s="128" t="s">
        <v>768</v>
      </c>
      <c r="AK110" s="132">
        <v>45912</v>
      </c>
      <c r="AL110" s="128" t="s">
        <v>769</v>
      </c>
      <c r="AM110" s="128" t="s">
        <v>770</v>
      </c>
      <c r="AN110" s="129">
        <v>0</v>
      </c>
    </row>
    <row r="111" spans="1:40" x14ac:dyDescent="0.25">
      <c r="A111" s="128" t="s">
        <v>1120</v>
      </c>
      <c r="B111" s="128" t="s">
        <v>1121</v>
      </c>
      <c r="C111" s="128" t="s">
        <v>69</v>
      </c>
      <c r="D111" s="128"/>
      <c r="E111" s="128" t="s">
        <v>70</v>
      </c>
      <c r="F111" s="128"/>
      <c r="G111" s="129">
        <v>1</v>
      </c>
      <c r="H111" s="128"/>
      <c r="I111" s="129">
        <v>0</v>
      </c>
      <c r="J111" s="129">
        <v>0</v>
      </c>
      <c r="K111" s="130">
        <v>0</v>
      </c>
      <c r="L111" s="129">
        <v>100</v>
      </c>
      <c r="M111" s="128" t="s">
        <v>781</v>
      </c>
      <c r="N111" s="128" t="s">
        <v>759</v>
      </c>
      <c r="O111" s="128" t="s">
        <v>760</v>
      </c>
      <c r="P111" s="131">
        <v>0</v>
      </c>
      <c r="Q111" s="132"/>
      <c r="R111" s="132"/>
      <c r="S111" s="129">
        <v>100</v>
      </c>
      <c r="T111" s="128"/>
      <c r="U111" s="128" t="s">
        <v>950</v>
      </c>
      <c r="V111" s="132">
        <v>45869</v>
      </c>
      <c r="W111" s="128"/>
      <c r="X111" s="129"/>
      <c r="Y111" s="128"/>
      <c r="Z111" s="129"/>
      <c r="AA111" s="129"/>
      <c r="AB111" s="128" t="s">
        <v>1091</v>
      </c>
      <c r="AC111" s="128" t="s">
        <v>915</v>
      </c>
      <c r="AD111" s="128" t="s">
        <v>1092</v>
      </c>
      <c r="AE111" s="128" t="s">
        <v>1122</v>
      </c>
      <c r="AF111" s="128" t="s">
        <v>1094</v>
      </c>
      <c r="AG111" s="128" t="s">
        <v>1095</v>
      </c>
      <c r="AH111" s="128"/>
      <c r="AI111" s="128" t="s">
        <v>786</v>
      </c>
      <c r="AJ111" s="128" t="s">
        <v>768</v>
      </c>
      <c r="AK111" s="132">
        <v>45930</v>
      </c>
      <c r="AL111" s="128" t="s">
        <v>769</v>
      </c>
      <c r="AM111" s="128" t="s">
        <v>770</v>
      </c>
      <c r="AN111" s="129">
        <v>0</v>
      </c>
    </row>
    <row r="112" spans="1:40" x14ac:dyDescent="0.25">
      <c r="A112" s="128" t="s">
        <v>1120</v>
      </c>
      <c r="B112" s="128" t="s">
        <v>1121</v>
      </c>
      <c r="C112" s="128" t="s">
        <v>69</v>
      </c>
      <c r="D112" s="128"/>
      <c r="E112" s="128" t="s">
        <v>70</v>
      </c>
      <c r="F112" s="128"/>
      <c r="G112" s="129">
        <v>1</v>
      </c>
      <c r="H112" s="128"/>
      <c r="I112" s="129">
        <v>0</v>
      </c>
      <c r="J112" s="129">
        <v>0</v>
      </c>
      <c r="K112" s="130">
        <v>0</v>
      </c>
      <c r="L112" s="129">
        <v>100</v>
      </c>
      <c r="M112" s="128" t="s">
        <v>781</v>
      </c>
      <c r="N112" s="128" t="s">
        <v>759</v>
      </c>
      <c r="O112" s="128" t="s">
        <v>760</v>
      </c>
      <c r="P112" s="131">
        <v>0</v>
      </c>
      <c r="Q112" s="132"/>
      <c r="R112" s="132"/>
      <c r="S112" s="129">
        <v>100</v>
      </c>
      <c r="T112" s="128"/>
      <c r="U112" s="128" t="s">
        <v>950</v>
      </c>
      <c r="V112" s="132">
        <v>45869</v>
      </c>
      <c r="W112" s="128"/>
      <c r="X112" s="129"/>
      <c r="Y112" s="128"/>
      <c r="Z112" s="129"/>
      <c r="AA112" s="129"/>
      <c r="AB112" s="128" t="s">
        <v>1091</v>
      </c>
      <c r="AC112" s="128" t="s">
        <v>915</v>
      </c>
      <c r="AD112" s="128" t="s">
        <v>1092</v>
      </c>
      <c r="AE112" s="128" t="s">
        <v>1122</v>
      </c>
      <c r="AF112" s="128" t="s">
        <v>1094</v>
      </c>
      <c r="AG112" s="128" t="s">
        <v>1095</v>
      </c>
      <c r="AH112" s="128"/>
      <c r="AI112" s="128" t="s">
        <v>786</v>
      </c>
      <c r="AJ112" s="128" t="s">
        <v>768</v>
      </c>
      <c r="AK112" s="132">
        <v>45930</v>
      </c>
      <c r="AL112" s="128" t="s">
        <v>769</v>
      </c>
      <c r="AM112" s="128" t="s">
        <v>770</v>
      </c>
      <c r="AN112" s="129">
        <v>0</v>
      </c>
    </row>
    <row r="113" spans="1:40" x14ac:dyDescent="0.25">
      <c r="A113" s="128" t="s">
        <v>1120</v>
      </c>
      <c r="B113" s="128" t="s">
        <v>1121</v>
      </c>
      <c r="C113" s="128" t="s">
        <v>69</v>
      </c>
      <c r="D113" s="128"/>
      <c r="E113" s="128" t="s">
        <v>70</v>
      </c>
      <c r="F113" s="128"/>
      <c r="G113" s="129">
        <v>1</v>
      </c>
      <c r="H113" s="128"/>
      <c r="I113" s="129">
        <v>0</v>
      </c>
      <c r="J113" s="129">
        <v>0</v>
      </c>
      <c r="K113" s="130">
        <v>0</v>
      </c>
      <c r="L113" s="129">
        <v>100</v>
      </c>
      <c r="M113" s="128" t="s">
        <v>781</v>
      </c>
      <c r="N113" s="128" t="s">
        <v>759</v>
      </c>
      <c r="O113" s="128" t="s">
        <v>760</v>
      </c>
      <c r="P113" s="131">
        <v>0</v>
      </c>
      <c r="Q113" s="132"/>
      <c r="R113" s="132"/>
      <c r="S113" s="129">
        <v>100</v>
      </c>
      <c r="T113" s="128"/>
      <c r="U113" s="128" t="s">
        <v>950</v>
      </c>
      <c r="V113" s="132">
        <v>45869</v>
      </c>
      <c r="W113" s="128"/>
      <c r="X113" s="129"/>
      <c r="Y113" s="128"/>
      <c r="Z113" s="129"/>
      <c r="AA113" s="129"/>
      <c r="AB113" s="128" t="s">
        <v>1091</v>
      </c>
      <c r="AC113" s="128" t="s">
        <v>915</v>
      </c>
      <c r="AD113" s="128" t="s">
        <v>1092</v>
      </c>
      <c r="AE113" s="128" t="s">
        <v>1122</v>
      </c>
      <c r="AF113" s="128" t="s">
        <v>1094</v>
      </c>
      <c r="AG113" s="128" t="s">
        <v>1095</v>
      </c>
      <c r="AH113" s="128"/>
      <c r="AI113" s="128" t="s">
        <v>786</v>
      </c>
      <c r="AJ113" s="128" t="s">
        <v>768</v>
      </c>
      <c r="AK113" s="132">
        <v>45930</v>
      </c>
      <c r="AL113" s="128" t="s">
        <v>769</v>
      </c>
      <c r="AM113" s="128" t="s">
        <v>770</v>
      </c>
      <c r="AN113" s="129">
        <v>0</v>
      </c>
    </row>
    <row r="114" spans="1:40" x14ac:dyDescent="0.25">
      <c r="A114" s="128" t="s">
        <v>1120</v>
      </c>
      <c r="B114" s="128" t="s">
        <v>1121</v>
      </c>
      <c r="C114" s="128" t="s">
        <v>794</v>
      </c>
      <c r="D114" s="128" t="s">
        <v>795</v>
      </c>
      <c r="E114" s="128" t="s">
        <v>39</v>
      </c>
      <c r="F114" s="128" t="s">
        <v>1096</v>
      </c>
      <c r="G114" s="129">
        <v>300</v>
      </c>
      <c r="H114" s="128" t="s">
        <v>676</v>
      </c>
      <c r="I114" s="129">
        <v>13150</v>
      </c>
      <c r="J114" s="129">
        <v>1139.6099999999999</v>
      </c>
      <c r="K114" s="130">
        <v>3.7987000000000002</v>
      </c>
      <c r="L114" s="129">
        <v>900</v>
      </c>
      <c r="M114" s="128" t="s">
        <v>1097</v>
      </c>
      <c r="N114" s="128" t="s">
        <v>774</v>
      </c>
      <c r="O114" s="128" t="s">
        <v>760</v>
      </c>
      <c r="P114" s="131">
        <v>10</v>
      </c>
      <c r="Q114" s="132">
        <v>44652</v>
      </c>
      <c r="R114" s="132"/>
      <c r="S114" s="129">
        <v>3</v>
      </c>
      <c r="T114" s="128" t="s">
        <v>778</v>
      </c>
      <c r="U114" s="128" t="s">
        <v>1083</v>
      </c>
      <c r="V114" s="132">
        <v>45869</v>
      </c>
      <c r="W114" s="128" t="s">
        <v>1123</v>
      </c>
      <c r="X114" s="129">
        <v>96</v>
      </c>
      <c r="Y114" s="128"/>
      <c r="Z114" s="129"/>
      <c r="AA114" s="129"/>
      <c r="AB114" s="128" t="s">
        <v>1091</v>
      </c>
      <c r="AC114" s="128" t="s">
        <v>915</v>
      </c>
      <c r="AD114" s="128" t="s">
        <v>1092</v>
      </c>
      <c r="AE114" s="128" t="s">
        <v>1122</v>
      </c>
      <c r="AF114" s="128" t="s">
        <v>1094</v>
      </c>
      <c r="AG114" s="128" t="s">
        <v>1095</v>
      </c>
      <c r="AH114" s="128"/>
      <c r="AI114" s="128" t="s">
        <v>786</v>
      </c>
      <c r="AJ114" s="128" t="s">
        <v>768</v>
      </c>
      <c r="AK114" s="132">
        <v>45930</v>
      </c>
      <c r="AL114" s="128" t="s">
        <v>769</v>
      </c>
      <c r="AM114" s="128" t="s">
        <v>770</v>
      </c>
      <c r="AN114" s="129">
        <v>0</v>
      </c>
    </row>
    <row r="115" spans="1:40" x14ac:dyDescent="0.25">
      <c r="A115" s="128" t="s">
        <v>1120</v>
      </c>
      <c r="B115" s="128" t="s">
        <v>1121</v>
      </c>
      <c r="C115" s="128" t="s">
        <v>794</v>
      </c>
      <c r="D115" s="128" t="s">
        <v>795</v>
      </c>
      <c r="E115" s="128" t="s">
        <v>39</v>
      </c>
      <c r="F115" s="128" t="s">
        <v>1096</v>
      </c>
      <c r="G115" s="129">
        <v>300</v>
      </c>
      <c r="H115" s="128" t="s">
        <v>676</v>
      </c>
      <c r="I115" s="129">
        <v>13150</v>
      </c>
      <c r="J115" s="129">
        <v>1139.6099999999999</v>
      </c>
      <c r="K115" s="130">
        <v>3.7987000000000002</v>
      </c>
      <c r="L115" s="129">
        <v>900</v>
      </c>
      <c r="M115" s="128" t="s">
        <v>1097</v>
      </c>
      <c r="N115" s="128" t="s">
        <v>774</v>
      </c>
      <c r="O115" s="128" t="s">
        <v>760</v>
      </c>
      <c r="P115" s="131">
        <v>10</v>
      </c>
      <c r="Q115" s="132">
        <v>44652</v>
      </c>
      <c r="R115" s="132"/>
      <c r="S115" s="129">
        <v>3</v>
      </c>
      <c r="T115" s="128" t="s">
        <v>778</v>
      </c>
      <c r="U115" s="128" t="s">
        <v>1083</v>
      </c>
      <c r="V115" s="132">
        <v>45869</v>
      </c>
      <c r="W115" s="128" t="s">
        <v>1123</v>
      </c>
      <c r="X115" s="129">
        <v>96</v>
      </c>
      <c r="Y115" s="128"/>
      <c r="Z115" s="129"/>
      <c r="AA115" s="129"/>
      <c r="AB115" s="128" t="s">
        <v>1091</v>
      </c>
      <c r="AC115" s="128" t="s">
        <v>915</v>
      </c>
      <c r="AD115" s="128" t="s">
        <v>1092</v>
      </c>
      <c r="AE115" s="128" t="s">
        <v>1122</v>
      </c>
      <c r="AF115" s="128" t="s">
        <v>1094</v>
      </c>
      <c r="AG115" s="128" t="s">
        <v>1095</v>
      </c>
      <c r="AH115" s="128"/>
      <c r="AI115" s="128" t="s">
        <v>786</v>
      </c>
      <c r="AJ115" s="128" t="s">
        <v>768</v>
      </c>
      <c r="AK115" s="132">
        <v>45930</v>
      </c>
      <c r="AL115" s="128" t="s">
        <v>769</v>
      </c>
      <c r="AM115" s="128" t="s">
        <v>770</v>
      </c>
      <c r="AN115" s="129">
        <v>0</v>
      </c>
    </row>
    <row r="116" spans="1:40" x14ac:dyDescent="0.25">
      <c r="A116" s="128" t="s">
        <v>1120</v>
      </c>
      <c r="B116" s="128" t="s">
        <v>1121</v>
      </c>
      <c r="C116" s="128" t="s">
        <v>794</v>
      </c>
      <c r="D116" s="128" t="s">
        <v>795</v>
      </c>
      <c r="E116" s="128" t="s">
        <v>39</v>
      </c>
      <c r="F116" s="128" t="s">
        <v>1096</v>
      </c>
      <c r="G116" s="129">
        <v>300</v>
      </c>
      <c r="H116" s="128" t="s">
        <v>676</v>
      </c>
      <c r="I116" s="129">
        <v>13150</v>
      </c>
      <c r="J116" s="129">
        <v>1139.6099999999999</v>
      </c>
      <c r="K116" s="130">
        <v>3.7987000000000002</v>
      </c>
      <c r="L116" s="129">
        <v>900</v>
      </c>
      <c r="M116" s="128" t="s">
        <v>1097</v>
      </c>
      <c r="N116" s="128" t="s">
        <v>774</v>
      </c>
      <c r="O116" s="128" t="s">
        <v>760</v>
      </c>
      <c r="P116" s="131">
        <v>10</v>
      </c>
      <c r="Q116" s="132">
        <v>44652</v>
      </c>
      <c r="R116" s="132"/>
      <c r="S116" s="129">
        <v>3</v>
      </c>
      <c r="T116" s="128" t="s">
        <v>778</v>
      </c>
      <c r="U116" s="128" t="s">
        <v>1083</v>
      </c>
      <c r="V116" s="132">
        <v>45869</v>
      </c>
      <c r="W116" s="128" t="s">
        <v>1123</v>
      </c>
      <c r="X116" s="129">
        <v>96</v>
      </c>
      <c r="Y116" s="128"/>
      <c r="Z116" s="129"/>
      <c r="AA116" s="129"/>
      <c r="AB116" s="128" t="s">
        <v>1091</v>
      </c>
      <c r="AC116" s="128" t="s">
        <v>915</v>
      </c>
      <c r="AD116" s="128" t="s">
        <v>1092</v>
      </c>
      <c r="AE116" s="128" t="s">
        <v>1122</v>
      </c>
      <c r="AF116" s="128" t="s">
        <v>1094</v>
      </c>
      <c r="AG116" s="128" t="s">
        <v>1095</v>
      </c>
      <c r="AH116" s="128"/>
      <c r="AI116" s="128" t="s">
        <v>786</v>
      </c>
      <c r="AJ116" s="128" t="s">
        <v>768</v>
      </c>
      <c r="AK116" s="132">
        <v>45930</v>
      </c>
      <c r="AL116" s="128" t="s">
        <v>769</v>
      </c>
      <c r="AM116" s="128" t="s">
        <v>770</v>
      </c>
      <c r="AN116" s="129">
        <v>0</v>
      </c>
    </row>
    <row r="117" spans="1:40" x14ac:dyDescent="0.25">
      <c r="A117" s="128" t="s">
        <v>1120</v>
      </c>
      <c r="B117" s="128" t="s">
        <v>1121</v>
      </c>
      <c r="C117" s="128" t="s">
        <v>794</v>
      </c>
      <c r="D117" s="128" t="s">
        <v>795</v>
      </c>
      <c r="E117" s="128" t="s">
        <v>39</v>
      </c>
      <c r="F117" s="128" t="s">
        <v>1096</v>
      </c>
      <c r="G117" s="129">
        <v>199</v>
      </c>
      <c r="H117" s="128" t="s">
        <v>676</v>
      </c>
      <c r="I117" s="129">
        <v>12455</v>
      </c>
      <c r="J117" s="129">
        <v>755.94</v>
      </c>
      <c r="K117" s="130">
        <v>3.7987000000000002</v>
      </c>
      <c r="L117" s="129">
        <v>597</v>
      </c>
      <c r="M117" s="128" t="s">
        <v>1097</v>
      </c>
      <c r="N117" s="128" t="s">
        <v>774</v>
      </c>
      <c r="O117" s="128" t="s">
        <v>760</v>
      </c>
      <c r="P117" s="131">
        <v>10</v>
      </c>
      <c r="Q117" s="132">
        <v>44652</v>
      </c>
      <c r="R117" s="132"/>
      <c r="S117" s="129">
        <v>3</v>
      </c>
      <c r="T117" s="128" t="s">
        <v>778</v>
      </c>
      <c r="U117" s="128" t="s">
        <v>1083</v>
      </c>
      <c r="V117" s="132">
        <v>45869</v>
      </c>
      <c r="W117" s="128" t="s">
        <v>1124</v>
      </c>
      <c r="X117" s="129">
        <v>95</v>
      </c>
      <c r="Y117" s="128"/>
      <c r="Z117" s="129"/>
      <c r="AA117" s="129"/>
      <c r="AB117" s="128" t="s">
        <v>1091</v>
      </c>
      <c r="AC117" s="128" t="s">
        <v>915</v>
      </c>
      <c r="AD117" s="128" t="s">
        <v>1092</v>
      </c>
      <c r="AE117" s="128" t="s">
        <v>1122</v>
      </c>
      <c r="AF117" s="128" t="s">
        <v>1094</v>
      </c>
      <c r="AG117" s="128" t="s">
        <v>1095</v>
      </c>
      <c r="AH117" s="128"/>
      <c r="AI117" s="128" t="s">
        <v>786</v>
      </c>
      <c r="AJ117" s="128" t="s">
        <v>768</v>
      </c>
      <c r="AK117" s="132">
        <v>45930</v>
      </c>
      <c r="AL117" s="128" t="s">
        <v>769</v>
      </c>
      <c r="AM117" s="128" t="s">
        <v>770</v>
      </c>
      <c r="AN117" s="129">
        <v>0</v>
      </c>
    </row>
    <row r="118" spans="1:40" x14ac:dyDescent="0.25">
      <c r="A118" s="128" t="s">
        <v>1120</v>
      </c>
      <c r="B118" s="128" t="s">
        <v>1121</v>
      </c>
      <c r="C118" s="128" t="s">
        <v>794</v>
      </c>
      <c r="D118" s="128" t="s">
        <v>795</v>
      </c>
      <c r="E118" s="128" t="s">
        <v>39</v>
      </c>
      <c r="F118" s="128" t="s">
        <v>1096</v>
      </c>
      <c r="G118" s="129">
        <v>199</v>
      </c>
      <c r="H118" s="128" t="s">
        <v>676</v>
      </c>
      <c r="I118" s="129">
        <v>12455</v>
      </c>
      <c r="J118" s="129">
        <v>755.94</v>
      </c>
      <c r="K118" s="130">
        <v>3.7987000000000002</v>
      </c>
      <c r="L118" s="129">
        <v>597</v>
      </c>
      <c r="M118" s="128" t="s">
        <v>1097</v>
      </c>
      <c r="N118" s="128" t="s">
        <v>774</v>
      </c>
      <c r="O118" s="128" t="s">
        <v>760</v>
      </c>
      <c r="P118" s="131">
        <v>10</v>
      </c>
      <c r="Q118" s="132">
        <v>44652</v>
      </c>
      <c r="R118" s="132"/>
      <c r="S118" s="129">
        <v>3</v>
      </c>
      <c r="T118" s="128" t="s">
        <v>778</v>
      </c>
      <c r="U118" s="128" t="s">
        <v>1083</v>
      </c>
      <c r="V118" s="132">
        <v>45869</v>
      </c>
      <c r="W118" s="128" t="s">
        <v>1124</v>
      </c>
      <c r="X118" s="129">
        <v>95</v>
      </c>
      <c r="Y118" s="128"/>
      <c r="Z118" s="129"/>
      <c r="AA118" s="129"/>
      <c r="AB118" s="128" t="s">
        <v>1091</v>
      </c>
      <c r="AC118" s="128" t="s">
        <v>915</v>
      </c>
      <c r="AD118" s="128" t="s">
        <v>1092</v>
      </c>
      <c r="AE118" s="128" t="s">
        <v>1122</v>
      </c>
      <c r="AF118" s="128" t="s">
        <v>1094</v>
      </c>
      <c r="AG118" s="128" t="s">
        <v>1095</v>
      </c>
      <c r="AH118" s="128"/>
      <c r="AI118" s="128" t="s">
        <v>786</v>
      </c>
      <c r="AJ118" s="128" t="s">
        <v>768</v>
      </c>
      <c r="AK118" s="132">
        <v>45930</v>
      </c>
      <c r="AL118" s="128" t="s">
        <v>769</v>
      </c>
      <c r="AM118" s="128" t="s">
        <v>770</v>
      </c>
      <c r="AN118" s="129">
        <v>0</v>
      </c>
    </row>
    <row r="119" spans="1:40" x14ac:dyDescent="0.25">
      <c r="A119" s="128" t="s">
        <v>1120</v>
      </c>
      <c r="B119" s="128" t="s">
        <v>1121</v>
      </c>
      <c r="C119" s="128" t="s">
        <v>206</v>
      </c>
      <c r="D119" s="128" t="s">
        <v>206</v>
      </c>
      <c r="E119" s="128" t="s">
        <v>29</v>
      </c>
      <c r="F119" s="128" t="s">
        <v>837</v>
      </c>
      <c r="G119" s="129">
        <v>3999</v>
      </c>
      <c r="H119" s="128" t="s">
        <v>676</v>
      </c>
      <c r="I119" s="129">
        <v>75125</v>
      </c>
      <c r="J119" s="129">
        <v>8397.9</v>
      </c>
      <c r="K119" s="130">
        <v>2.1</v>
      </c>
      <c r="L119" s="129">
        <v>40989.75</v>
      </c>
      <c r="M119" s="128" t="s">
        <v>838</v>
      </c>
      <c r="N119" s="128" t="s">
        <v>774</v>
      </c>
      <c r="O119" s="128" t="s">
        <v>760</v>
      </c>
      <c r="P119" s="131">
        <v>25</v>
      </c>
      <c r="Q119" s="132">
        <v>45366</v>
      </c>
      <c r="R119" s="132"/>
      <c r="S119" s="129">
        <v>10.25</v>
      </c>
      <c r="T119" s="128" t="s">
        <v>791</v>
      </c>
      <c r="U119" s="128" t="s">
        <v>950</v>
      </c>
      <c r="V119" s="132">
        <v>45869</v>
      </c>
      <c r="W119" s="128" t="s">
        <v>1125</v>
      </c>
      <c r="X119" s="129">
        <v>96</v>
      </c>
      <c r="Y119" s="128"/>
      <c r="Z119" s="129"/>
      <c r="AA119" s="129"/>
      <c r="AB119" s="128" t="s">
        <v>1091</v>
      </c>
      <c r="AC119" s="128" t="s">
        <v>915</v>
      </c>
      <c r="AD119" s="128" t="s">
        <v>1092</v>
      </c>
      <c r="AE119" s="128" t="s">
        <v>1122</v>
      </c>
      <c r="AF119" s="128" t="s">
        <v>1094</v>
      </c>
      <c r="AG119" s="128" t="s">
        <v>1095</v>
      </c>
      <c r="AH119" s="128"/>
      <c r="AI119" s="128" t="s">
        <v>786</v>
      </c>
      <c r="AJ119" s="128" t="s">
        <v>768</v>
      </c>
      <c r="AK119" s="132">
        <v>45930</v>
      </c>
      <c r="AL119" s="128" t="s">
        <v>769</v>
      </c>
      <c r="AM119" s="128" t="s">
        <v>770</v>
      </c>
      <c r="AN119" s="129">
        <v>0</v>
      </c>
    </row>
    <row r="120" spans="1:40" x14ac:dyDescent="0.25">
      <c r="A120" s="128" t="s">
        <v>1120</v>
      </c>
      <c r="B120" s="128" t="s">
        <v>1121</v>
      </c>
      <c r="C120" s="128" t="s">
        <v>206</v>
      </c>
      <c r="D120" s="128" t="s">
        <v>206</v>
      </c>
      <c r="E120" s="128" t="s">
        <v>29</v>
      </c>
      <c r="F120" s="128" t="s">
        <v>837</v>
      </c>
      <c r="G120" s="129">
        <v>3999</v>
      </c>
      <c r="H120" s="128" t="s">
        <v>676</v>
      </c>
      <c r="I120" s="129">
        <v>75125</v>
      </c>
      <c r="J120" s="129">
        <v>8397.9</v>
      </c>
      <c r="K120" s="130">
        <v>2.1</v>
      </c>
      <c r="L120" s="129">
        <v>40989.75</v>
      </c>
      <c r="M120" s="128" t="s">
        <v>838</v>
      </c>
      <c r="N120" s="128" t="s">
        <v>774</v>
      </c>
      <c r="O120" s="128" t="s">
        <v>760</v>
      </c>
      <c r="P120" s="131">
        <v>25</v>
      </c>
      <c r="Q120" s="132">
        <v>45366</v>
      </c>
      <c r="R120" s="132"/>
      <c r="S120" s="129">
        <v>10.25</v>
      </c>
      <c r="T120" s="128" t="s">
        <v>791</v>
      </c>
      <c r="U120" s="128" t="s">
        <v>950</v>
      </c>
      <c r="V120" s="132">
        <v>45869</v>
      </c>
      <c r="W120" s="128" t="s">
        <v>1125</v>
      </c>
      <c r="X120" s="129">
        <v>96</v>
      </c>
      <c r="Y120" s="128"/>
      <c r="Z120" s="129"/>
      <c r="AA120" s="129"/>
      <c r="AB120" s="128" t="s">
        <v>1091</v>
      </c>
      <c r="AC120" s="128" t="s">
        <v>915</v>
      </c>
      <c r="AD120" s="128" t="s">
        <v>1092</v>
      </c>
      <c r="AE120" s="128" t="s">
        <v>1122</v>
      </c>
      <c r="AF120" s="128" t="s">
        <v>1094</v>
      </c>
      <c r="AG120" s="128" t="s">
        <v>1095</v>
      </c>
      <c r="AH120" s="128"/>
      <c r="AI120" s="128" t="s">
        <v>786</v>
      </c>
      <c r="AJ120" s="128" t="s">
        <v>768</v>
      </c>
      <c r="AK120" s="132">
        <v>45930</v>
      </c>
      <c r="AL120" s="128" t="s">
        <v>769</v>
      </c>
      <c r="AM120" s="128" t="s">
        <v>770</v>
      </c>
      <c r="AN120" s="129">
        <v>0</v>
      </c>
    </row>
    <row r="121" spans="1:40" x14ac:dyDescent="0.25">
      <c r="A121" s="128" t="s">
        <v>1120</v>
      </c>
      <c r="B121" s="128" t="s">
        <v>1121</v>
      </c>
      <c r="C121" s="128" t="s">
        <v>206</v>
      </c>
      <c r="D121" s="128" t="s">
        <v>206</v>
      </c>
      <c r="E121" s="128" t="s">
        <v>29</v>
      </c>
      <c r="F121" s="128" t="s">
        <v>837</v>
      </c>
      <c r="G121" s="129">
        <v>3999</v>
      </c>
      <c r="H121" s="128" t="s">
        <v>676</v>
      </c>
      <c r="I121" s="129">
        <v>75125</v>
      </c>
      <c r="J121" s="129">
        <v>8397.9</v>
      </c>
      <c r="K121" s="130">
        <v>2.1</v>
      </c>
      <c r="L121" s="129">
        <v>40989.75</v>
      </c>
      <c r="M121" s="128" t="s">
        <v>838</v>
      </c>
      <c r="N121" s="128" t="s">
        <v>774</v>
      </c>
      <c r="O121" s="128" t="s">
        <v>760</v>
      </c>
      <c r="P121" s="131">
        <v>25</v>
      </c>
      <c r="Q121" s="132">
        <v>45366</v>
      </c>
      <c r="R121" s="132"/>
      <c r="S121" s="129">
        <v>10.25</v>
      </c>
      <c r="T121" s="128" t="s">
        <v>791</v>
      </c>
      <c r="U121" s="128" t="s">
        <v>950</v>
      </c>
      <c r="V121" s="132">
        <v>45869</v>
      </c>
      <c r="W121" s="128" t="s">
        <v>1125</v>
      </c>
      <c r="X121" s="129">
        <v>96</v>
      </c>
      <c r="Y121" s="128"/>
      <c r="Z121" s="129"/>
      <c r="AA121" s="129"/>
      <c r="AB121" s="128" t="s">
        <v>1091</v>
      </c>
      <c r="AC121" s="128" t="s">
        <v>915</v>
      </c>
      <c r="AD121" s="128" t="s">
        <v>1092</v>
      </c>
      <c r="AE121" s="128" t="s">
        <v>1122</v>
      </c>
      <c r="AF121" s="128" t="s">
        <v>1094</v>
      </c>
      <c r="AG121" s="128" t="s">
        <v>1095</v>
      </c>
      <c r="AH121" s="128"/>
      <c r="AI121" s="128" t="s">
        <v>786</v>
      </c>
      <c r="AJ121" s="128" t="s">
        <v>768</v>
      </c>
      <c r="AK121" s="132">
        <v>45930</v>
      </c>
      <c r="AL121" s="128" t="s">
        <v>769</v>
      </c>
      <c r="AM121" s="128" t="s">
        <v>770</v>
      </c>
      <c r="AN121" s="129">
        <v>0</v>
      </c>
    </row>
    <row r="122" spans="1:40" x14ac:dyDescent="0.25">
      <c r="A122" s="128" t="s">
        <v>1126</v>
      </c>
      <c r="B122" s="128" t="s">
        <v>1127</v>
      </c>
      <c r="C122" s="128" t="s">
        <v>69</v>
      </c>
      <c r="D122" s="128"/>
      <c r="E122" s="128" t="s">
        <v>70</v>
      </c>
      <c r="F122" s="128"/>
      <c r="G122" s="129">
        <v>1</v>
      </c>
      <c r="H122" s="128"/>
      <c r="I122" s="129">
        <v>0</v>
      </c>
      <c r="J122" s="129">
        <v>0</v>
      </c>
      <c r="K122" s="130">
        <v>0</v>
      </c>
      <c r="L122" s="129">
        <v>100</v>
      </c>
      <c r="M122" s="128" t="s">
        <v>781</v>
      </c>
      <c r="N122" s="128" t="s">
        <v>759</v>
      </c>
      <c r="O122" s="128" t="s">
        <v>760</v>
      </c>
      <c r="P122" s="131">
        <v>0</v>
      </c>
      <c r="Q122" s="132"/>
      <c r="R122" s="132"/>
      <c r="S122" s="129">
        <v>100</v>
      </c>
      <c r="T122" s="128"/>
      <c r="U122" s="128" t="s">
        <v>1128</v>
      </c>
      <c r="V122" s="132">
        <v>45841</v>
      </c>
      <c r="W122" s="128"/>
      <c r="X122" s="129"/>
      <c r="Y122" s="128"/>
      <c r="Z122" s="129"/>
      <c r="AA122" s="129"/>
      <c r="AB122" s="128" t="s">
        <v>172</v>
      </c>
      <c r="AC122" s="128" t="s">
        <v>802</v>
      </c>
      <c r="AD122" s="128" t="s">
        <v>172</v>
      </c>
      <c r="AE122" s="128" t="s">
        <v>173</v>
      </c>
      <c r="AF122" s="128" t="s">
        <v>1129</v>
      </c>
      <c r="AG122" s="128" t="s">
        <v>1130</v>
      </c>
      <c r="AH122" s="128" t="s">
        <v>1131</v>
      </c>
      <c r="AI122" s="128" t="s">
        <v>825</v>
      </c>
      <c r="AJ122" s="128" t="s">
        <v>809</v>
      </c>
      <c r="AK122" s="132">
        <v>45912</v>
      </c>
      <c r="AL122" s="128" t="s">
        <v>1088</v>
      </c>
      <c r="AM122" s="128" t="s">
        <v>770</v>
      </c>
      <c r="AN122" s="129">
        <v>0</v>
      </c>
    </row>
    <row r="123" spans="1:40" x14ac:dyDescent="0.25">
      <c r="A123" s="128" t="s">
        <v>1126</v>
      </c>
      <c r="B123" s="128" t="s">
        <v>1127</v>
      </c>
      <c r="C123" s="128" t="s">
        <v>794</v>
      </c>
      <c r="D123" s="128" t="s">
        <v>795</v>
      </c>
      <c r="E123" s="128" t="s">
        <v>39</v>
      </c>
      <c r="F123" s="128" t="s">
        <v>1096</v>
      </c>
      <c r="G123" s="129">
        <v>800</v>
      </c>
      <c r="H123" s="128" t="s">
        <v>676</v>
      </c>
      <c r="I123" s="129">
        <v>61148</v>
      </c>
      <c r="J123" s="129">
        <v>3038.96</v>
      </c>
      <c r="K123" s="130">
        <v>3.7987000000000002</v>
      </c>
      <c r="L123" s="129">
        <v>2400</v>
      </c>
      <c r="M123" s="128" t="s">
        <v>1097</v>
      </c>
      <c r="N123" s="128" t="s">
        <v>774</v>
      </c>
      <c r="O123" s="128" t="s">
        <v>760</v>
      </c>
      <c r="P123" s="131">
        <v>10</v>
      </c>
      <c r="Q123" s="132">
        <v>44652</v>
      </c>
      <c r="R123" s="132"/>
      <c r="S123" s="129">
        <v>3</v>
      </c>
      <c r="T123" s="128" t="s">
        <v>778</v>
      </c>
      <c r="U123" s="128" t="s">
        <v>1128</v>
      </c>
      <c r="V123" s="132">
        <v>45817</v>
      </c>
      <c r="W123" s="128" t="s">
        <v>1132</v>
      </c>
      <c r="X123" s="129">
        <v>98</v>
      </c>
      <c r="Y123" s="128"/>
      <c r="Z123" s="129"/>
      <c r="AA123" s="129"/>
      <c r="AB123" s="128" t="s">
        <v>172</v>
      </c>
      <c r="AC123" s="128" t="s">
        <v>802</v>
      </c>
      <c r="AD123" s="128" t="s">
        <v>172</v>
      </c>
      <c r="AE123" s="128" t="s">
        <v>173</v>
      </c>
      <c r="AF123" s="128" t="s">
        <v>1129</v>
      </c>
      <c r="AG123" s="128" t="s">
        <v>1130</v>
      </c>
      <c r="AH123" s="128" t="s">
        <v>1131</v>
      </c>
      <c r="AI123" s="128" t="s">
        <v>825</v>
      </c>
      <c r="AJ123" s="128" t="s">
        <v>809</v>
      </c>
      <c r="AK123" s="132">
        <v>45912</v>
      </c>
      <c r="AL123" s="128" t="s">
        <v>1088</v>
      </c>
      <c r="AM123" s="128" t="s">
        <v>770</v>
      </c>
      <c r="AN123" s="129">
        <v>0</v>
      </c>
    </row>
    <row r="124" spans="1:40" x14ac:dyDescent="0.25">
      <c r="A124" s="128" t="s">
        <v>1126</v>
      </c>
      <c r="B124" s="128" t="s">
        <v>1127</v>
      </c>
      <c r="C124" s="128" t="s">
        <v>206</v>
      </c>
      <c r="D124" s="128" t="s">
        <v>206</v>
      </c>
      <c r="E124" s="128" t="s">
        <v>29</v>
      </c>
      <c r="F124" s="128" t="s">
        <v>837</v>
      </c>
      <c r="G124" s="129">
        <v>2500</v>
      </c>
      <c r="H124" s="128" t="s">
        <v>676</v>
      </c>
      <c r="I124" s="129">
        <v>138472</v>
      </c>
      <c r="J124" s="129">
        <v>5250</v>
      </c>
      <c r="K124" s="130">
        <v>2.1</v>
      </c>
      <c r="L124" s="129">
        <v>25625</v>
      </c>
      <c r="M124" s="128" t="s">
        <v>838</v>
      </c>
      <c r="N124" s="128" t="s">
        <v>774</v>
      </c>
      <c r="O124" s="128" t="s">
        <v>760</v>
      </c>
      <c r="P124" s="131">
        <v>25</v>
      </c>
      <c r="Q124" s="132">
        <v>45366</v>
      </c>
      <c r="R124" s="132"/>
      <c r="S124" s="129">
        <v>10.25</v>
      </c>
      <c r="T124" s="128" t="s">
        <v>791</v>
      </c>
      <c r="U124" s="128" t="s">
        <v>1128</v>
      </c>
      <c r="V124" s="132">
        <v>45841</v>
      </c>
      <c r="W124" s="128" t="s">
        <v>1133</v>
      </c>
      <c r="X124" s="129">
        <v>96</v>
      </c>
      <c r="Y124" s="128"/>
      <c r="Z124" s="129"/>
      <c r="AA124" s="129"/>
      <c r="AB124" s="128" t="s">
        <v>172</v>
      </c>
      <c r="AC124" s="128" t="s">
        <v>802</v>
      </c>
      <c r="AD124" s="128" t="s">
        <v>172</v>
      </c>
      <c r="AE124" s="128" t="s">
        <v>173</v>
      </c>
      <c r="AF124" s="128" t="s">
        <v>1129</v>
      </c>
      <c r="AG124" s="128" t="s">
        <v>1130</v>
      </c>
      <c r="AH124" s="128" t="s">
        <v>1131</v>
      </c>
      <c r="AI124" s="128" t="s">
        <v>825</v>
      </c>
      <c r="AJ124" s="128" t="s">
        <v>809</v>
      </c>
      <c r="AK124" s="132">
        <v>45912</v>
      </c>
      <c r="AL124" s="128" t="s">
        <v>1088</v>
      </c>
      <c r="AM124" s="128" t="s">
        <v>770</v>
      </c>
      <c r="AN124" s="129">
        <v>0</v>
      </c>
    </row>
    <row r="125" spans="1:40" x14ac:dyDescent="0.25">
      <c r="A125" s="128" t="s">
        <v>1134</v>
      </c>
      <c r="B125" s="128" t="s">
        <v>1135</v>
      </c>
      <c r="C125" s="128" t="s">
        <v>69</v>
      </c>
      <c r="D125" s="128"/>
      <c r="E125" s="128" t="s">
        <v>70</v>
      </c>
      <c r="F125" s="128"/>
      <c r="G125" s="129">
        <v>1</v>
      </c>
      <c r="H125" s="128"/>
      <c r="I125" s="129">
        <v>0</v>
      </c>
      <c r="J125" s="129">
        <v>0</v>
      </c>
      <c r="K125" s="130">
        <v>0</v>
      </c>
      <c r="L125" s="129">
        <v>100</v>
      </c>
      <c r="M125" s="128" t="s">
        <v>781</v>
      </c>
      <c r="N125" s="128" t="s">
        <v>759</v>
      </c>
      <c r="O125" s="128" t="s">
        <v>760</v>
      </c>
      <c r="P125" s="131">
        <v>0</v>
      </c>
      <c r="Q125" s="132"/>
      <c r="R125" s="132"/>
      <c r="S125" s="129">
        <v>100</v>
      </c>
      <c r="T125" s="128"/>
      <c r="U125" s="128" t="s">
        <v>1136</v>
      </c>
      <c r="V125" s="132">
        <v>45874</v>
      </c>
      <c r="W125" s="128"/>
      <c r="X125" s="129"/>
      <c r="Y125" s="128"/>
      <c r="Z125" s="129"/>
      <c r="AA125" s="129"/>
      <c r="AB125" s="128" t="s">
        <v>1137</v>
      </c>
      <c r="AC125" s="128" t="s">
        <v>763</v>
      </c>
      <c r="AD125" s="128" t="s">
        <v>1138</v>
      </c>
      <c r="AE125" s="128" t="s">
        <v>1139</v>
      </c>
      <c r="AF125" s="128" t="s">
        <v>1140</v>
      </c>
      <c r="AG125" s="128" t="s">
        <v>1141</v>
      </c>
      <c r="AH125" s="128"/>
      <c r="AI125" s="128" t="s">
        <v>831</v>
      </c>
      <c r="AJ125" s="128" t="s">
        <v>768</v>
      </c>
      <c r="AK125" s="132">
        <v>46010</v>
      </c>
      <c r="AL125" s="128" t="s">
        <v>769</v>
      </c>
      <c r="AM125" s="128" t="s">
        <v>770</v>
      </c>
      <c r="AN125" s="129">
        <v>0</v>
      </c>
    </row>
    <row r="126" spans="1:40" x14ac:dyDescent="0.25">
      <c r="A126" s="128" t="s">
        <v>1134</v>
      </c>
      <c r="B126" s="128" t="s">
        <v>1135</v>
      </c>
      <c r="C126" s="128" t="s">
        <v>833</v>
      </c>
      <c r="D126" s="128" t="s">
        <v>833</v>
      </c>
      <c r="E126" s="128" t="s">
        <v>65</v>
      </c>
      <c r="F126" s="128" t="s">
        <v>834</v>
      </c>
      <c r="G126" s="129">
        <v>80</v>
      </c>
      <c r="H126" s="128" t="s">
        <v>676</v>
      </c>
      <c r="I126" s="129">
        <v>10369.35</v>
      </c>
      <c r="J126" s="129">
        <v>88</v>
      </c>
      <c r="K126" s="130">
        <v>1.1000000000000001</v>
      </c>
      <c r="L126" s="129">
        <v>480</v>
      </c>
      <c r="M126" s="128" t="s">
        <v>835</v>
      </c>
      <c r="N126" s="128" t="s">
        <v>774</v>
      </c>
      <c r="O126" s="128" t="s">
        <v>760</v>
      </c>
      <c r="P126" s="131">
        <v>18</v>
      </c>
      <c r="Q126" s="132">
        <v>45366</v>
      </c>
      <c r="R126" s="132"/>
      <c r="S126" s="129">
        <v>6</v>
      </c>
      <c r="T126" s="128" t="s">
        <v>791</v>
      </c>
      <c r="U126" s="128" t="s">
        <v>1136</v>
      </c>
      <c r="V126" s="132">
        <v>45874</v>
      </c>
      <c r="W126" s="128" t="s">
        <v>1142</v>
      </c>
      <c r="X126" s="129">
        <v>96</v>
      </c>
      <c r="Y126" s="128" t="s">
        <v>1143</v>
      </c>
      <c r="Z126" s="129"/>
      <c r="AA126" s="129"/>
      <c r="AB126" s="128" t="s">
        <v>1137</v>
      </c>
      <c r="AC126" s="128" t="s">
        <v>763</v>
      </c>
      <c r="AD126" s="128" t="s">
        <v>1138</v>
      </c>
      <c r="AE126" s="128" t="s">
        <v>1139</v>
      </c>
      <c r="AF126" s="128" t="s">
        <v>1140</v>
      </c>
      <c r="AG126" s="128" t="s">
        <v>1141</v>
      </c>
      <c r="AH126" s="128"/>
      <c r="AI126" s="128" t="s">
        <v>831</v>
      </c>
      <c r="AJ126" s="128" t="s">
        <v>768</v>
      </c>
      <c r="AK126" s="132">
        <v>46010</v>
      </c>
      <c r="AL126" s="128" t="s">
        <v>769</v>
      </c>
      <c r="AM126" s="128" t="s">
        <v>770</v>
      </c>
      <c r="AN126" s="129">
        <v>0</v>
      </c>
    </row>
    <row r="127" spans="1:40" x14ac:dyDescent="0.25">
      <c r="A127" s="128" t="s">
        <v>1144</v>
      </c>
      <c r="B127" s="128" t="s">
        <v>1145</v>
      </c>
      <c r="C127" s="128" t="s">
        <v>69</v>
      </c>
      <c r="D127" s="128"/>
      <c r="E127" s="128" t="s">
        <v>70</v>
      </c>
      <c r="F127" s="128"/>
      <c r="G127" s="129">
        <v>1</v>
      </c>
      <c r="H127" s="128"/>
      <c r="I127" s="129">
        <v>0</v>
      </c>
      <c r="J127" s="129">
        <v>0</v>
      </c>
      <c r="K127" s="130">
        <v>0</v>
      </c>
      <c r="L127" s="129">
        <v>100</v>
      </c>
      <c r="M127" s="128" t="s">
        <v>781</v>
      </c>
      <c r="N127" s="128" t="s">
        <v>759</v>
      </c>
      <c r="O127" s="128" t="s">
        <v>760</v>
      </c>
      <c r="P127" s="131">
        <v>0</v>
      </c>
      <c r="Q127" s="132"/>
      <c r="R127" s="132"/>
      <c r="S127" s="129">
        <v>100</v>
      </c>
      <c r="T127" s="128"/>
      <c r="U127" s="128" t="s">
        <v>1146</v>
      </c>
      <c r="V127" s="132">
        <v>45875</v>
      </c>
      <c r="W127" s="128"/>
      <c r="X127" s="129"/>
      <c r="Y127" s="128"/>
      <c r="Z127" s="129"/>
      <c r="AA127" s="129"/>
      <c r="AB127" s="128" t="s">
        <v>1147</v>
      </c>
      <c r="AC127" s="128" t="s">
        <v>802</v>
      </c>
      <c r="AD127" s="128" t="s">
        <v>1148</v>
      </c>
      <c r="AE127" s="128" t="s">
        <v>1149</v>
      </c>
      <c r="AF127" s="128" t="s">
        <v>825</v>
      </c>
      <c r="AG127" s="128" t="s">
        <v>1150</v>
      </c>
      <c r="AH127" s="128" t="s">
        <v>824</v>
      </c>
      <c r="AI127" s="128" t="s">
        <v>825</v>
      </c>
      <c r="AJ127" s="128" t="s">
        <v>809</v>
      </c>
      <c r="AK127" s="132">
        <v>45953</v>
      </c>
      <c r="AL127" s="128" t="s">
        <v>769</v>
      </c>
      <c r="AM127" s="128" t="s">
        <v>770</v>
      </c>
      <c r="AN127" s="129">
        <v>0</v>
      </c>
    </row>
    <row r="128" spans="1:40" x14ac:dyDescent="0.25">
      <c r="A128" s="128" t="s">
        <v>1144</v>
      </c>
      <c r="B128" s="128" t="s">
        <v>685</v>
      </c>
      <c r="C128" s="128" t="s">
        <v>79</v>
      </c>
      <c r="D128" s="128" t="s">
        <v>644</v>
      </c>
      <c r="E128" s="128" t="s">
        <v>711</v>
      </c>
      <c r="F128" s="128"/>
      <c r="G128" s="129">
        <v>1</v>
      </c>
      <c r="H128" s="128" t="s">
        <v>684</v>
      </c>
      <c r="I128" s="129">
        <v>74950</v>
      </c>
      <c r="J128" s="129">
        <v>14435</v>
      </c>
      <c r="K128" s="130">
        <v>0</v>
      </c>
      <c r="L128" s="129">
        <v>34644</v>
      </c>
      <c r="M128" s="128" t="s">
        <v>1151</v>
      </c>
      <c r="N128" s="128" t="s">
        <v>843</v>
      </c>
      <c r="O128" s="128" t="s">
        <v>760</v>
      </c>
      <c r="P128" s="131">
        <v>15</v>
      </c>
      <c r="Q128" s="132"/>
      <c r="R128" s="132"/>
      <c r="S128" s="129">
        <v>0</v>
      </c>
      <c r="T128" s="128" t="s">
        <v>1152</v>
      </c>
      <c r="U128" s="128" t="s">
        <v>1153</v>
      </c>
      <c r="V128" s="132">
        <v>45910</v>
      </c>
      <c r="W128" s="128"/>
      <c r="X128" s="129"/>
      <c r="Y128" s="128"/>
      <c r="Z128" s="129"/>
      <c r="AA128" s="129"/>
      <c r="AB128" s="128" t="s">
        <v>1154</v>
      </c>
      <c r="AC128" s="128" t="s">
        <v>915</v>
      </c>
      <c r="AD128" s="128" t="s">
        <v>1154</v>
      </c>
      <c r="AE128" s="128" t="s">
        <v>1155</v>
      </c>
      <c r="AF128" s="128" t="s">
        <v>1156</v>
      </c>
      <c r="AG128" s="128" t="s">
        <v>1157</v>
      </c>
      <c r="AH128" s="128"/>
      <c r="AI128" s="128" t="s">
        <v>831</v>
      </c>
      <c r="AJ128" s="128" t="s">
        <v>768</v>
      </c>
      <c r="AK128" s="132">
        <v>45953</v>
      </c>
      <c r="AL128" s="128" t="s">
        <v>1158</v>
      </c>
      <c r="AM128" s="128" t="s">
        <v>770</v>
      </c>
      <c r="AN128" s="129">
        <v>0</v>
      </c>
    </row>
    <row r="129" spans="1:40" x14ac:dyDescent="0.25">
      <c r="A129" s="128" t="s">
        <v>1144</v>
      </c>
      <c r="B129" s="128" t="s">
        <v>1145</v>
      </c>
      <c r="C129" s="128" t="s">
        <v>833</v>
      </c>
      <c r="D129" s="128" t="s">
        <v>833</v>
      </c>
      <c r="E129" s="128" t="s">
        <v>65</v>
      </c>
      <c r="F129" s="128" t="s">
        <v>834</v>
      </c>
      <c r="G129" s="129">
        <v>120</v>
      </c>
      <c r="H129" s="128" t="s">
        <v>676</v>
      </c>
      <c r="I129" s="129">
        <v>15557</v>
      </c>
      <c r="J129" s="129">
        <v>132</v>
      </c>
      <c r="K129" s="130">
        <v>1.1000000000000001</v>
      </c>
      <c r="L129" s="129">
        <v>720</v>
      </c>
      <c r="M129" s="128" t="s">
        <v>835</v>
      </c>
      <c r="N129" s="128" t="s">
        <v>774</v>
      </c>
      <c r="O129" s="128" t="s">
        <v>760</v>
      </c>
      <c r="P129" s="131">
        <v>18</v>
      </c>
      <c r="Q129" s="132">
        <v>45366</v>
      </c>
      <c r="R129" s="132"/>
      <c r="S129" s="129">
        <v>6</v>
      </c>
      <c r="T129" s="128" t="s">
        <v>791</v>
      </c>
      <c r="U129" s="128" t="s">
        <v>1146</v>
      </c>
      <c r="V129" s="132">
        <v>45875</v>
      </c>
      <c r="W129" s="128" t="s">
        <v>1159</v>
      </c>
      <c r="X129" s="129">
        <v>97</v>
      </c>
      <c r="Y129" s="128"/>
      <c r="Z129" s="129"/>
      <c r="AA129" s="129"/>
      <c r="AB129" s="128" t="s">
        <v>1147</v>
      </c>
      <c r="AC129" s="128" t="s">
        <v>802</v>
      </c>
      <c r="AD129" s="128" t="s">
        <v>1148</v>
      </c>
      <c r="AE129" s="128" t="s">
        <v>1149</v>
      </c>
      <c r="AF129" s="128" t="s">
        <v>825</v>
      </c>
      <c r="AG129" s="128" t="s">
        <v>1150</v>
      </c>
      <c r="AH129" s="128" t="s">
        <v>824</v>
      </c>
      <c r="AI129" s="128" t="s">
        <v>825</v>
      </c>
      <c r="AJ129" s="128" t="s">
        <v>809</v>
      </c>
      <c r="AK129" s="132">
        <v>45953</v>
      </c>
      <c r="AL129" s="128" t="s">
        <v>769</v>
      </c>
      <c r="AM129" s="128" t="s">
        <v>770</v>
      </c>
      <c r="AN129" s="129">
        <v>0</v>
      </c>
    </row>
    <row r="130" spans="1:40" x14ac:dyDescent="0.25">
      <c r="A130" s="128" t="s">
        <v>1160</v>
      </c>
      <c r="B130" s="128" t="s">
        <v>1161</v>
      </c>
      <c r="C130" s="128" t="s">
        <v>69</v>
      </c>
      <c r="D130" s="128"/>
      <c r="E130" s="128" t="s">
        <v>70</v>
      </c>
      <c r="F130" s="128"/>
      <c r="G130" s="129">
        <v>1</v>
      </c>
      <c r="H130" s="128"/>
      <c r="I130" s="129">
        <v>0</v>
      </c>
      <c r="J130" s="129">
        <v>0</v>
      </c>
      <c r="K130" s="130">
        <v>0</v>
      </c>
      <c r="L130" s="129">
        <v>100</v>
      </c>
      <c r="M130" s="128" t="s">
        <v>781</v>
      </c>
      <c r="N130" s="128" t="s">
        <v>759</v>
      </c>
      <c r="O130" s="128" t="s">
        <v>760</v>
      </c>
      <c r="P130" s="131">
        <v>0</v>
      </c>
      <c r="Q130" s="132"/>
      <c r="R130" s="132"/>
      <c r="S130" s="129">
        <v>100</v>
      </c>
      <c r="T130" s="128"/>
      <c r="U130" s="128" t="s">
        <v>853</v>
      </c>
      <c r="V130" s="132">
        <v>45875</v>
      </c>
      <c r="W130" s="128"/>
      <c r="X130" s="129"/>
      <c r="Y130" s="128"/>
      <c r="Z130" s="129"/>
      <c r="AA130" s="129"/>
      <c r="AB130" s="128" t="s">
        <v>1162</v>
      </c>
      <c r="AC130" s="128" t="s">
        <v>802</v>
      </c>
      <c r="AD130" s="128" t="s">
        <v>1163</v>
      </c>
      <c r="AE130" s="128" t="s">
        <v>1164</v>
      </c>
      <c r="AF130" s="128" t="s">
        <v>1165</v>
      </c>
      <c r="AG130" s="128" t="s">
        <v>1166</v>
      </c>
      <c r="AH130" s="128"/>
      <c r="AI130" s="128" t="s">
        <v>808</v>
      </c>
      <c r="AJ130" s="128" t="s">
        <v>809</v>
      </c>
      <c r="AK130" s="132">
        <v>46000</v>
      </c>
      <c r="AL130" s="128" t="s">
        <v>769</v>
      </c>
      <c r="AM130" s="128" t="s">
        <v>770</v>
      </c>
      <c r="AN130" s="129">
        <v>0</v>
      </c>
    </row>
    <row r="131" spans="1:40" x14ac:dyDescent="0.25">
      <c r="A131" s="128" t="s">
        <v>1160</v>
      </c>
      <c r="B131" s="128" t="s">
        <v>1167</v>
      </c>
      <c r="C131" s="128" t="s">
        <v>69</v>
      </c>
      <c r="D131" s="128"/>
      <c r="E131" s="128" t="s">
        <v>70</v>
      </c>
      <c r="F131" s="128"/>
      <c r="G131" s="129">
        <v>1</v>
      </c>
      <c r="H131" s="128"/>
      <c r="I131" s="129">
        <v>0</v>
      </c>
      <c r="J131" s="129">
        <v>0</v>
      </c>
      <c r="K131" s="130">
        <v>0</v>
      </c>
      <c r="L131" s="129">
        <v>100</v>
      </c>
      <c r="M131" s="128" t="s">
        <v>781</v>
      </c>
      <c r="N131" s="128" t="s">
        <v>759</v>
      </c>
      <c r="O131" s="128" t="s">
        <v>760</v>
      </c>
      <c r="P131" s="131">
        <v>0</v>
      </c>
      <c r="Q131" s="132"/>
      <c r="R131" s="132"/>
      <c r="S131" s="129">
        <v>100</v>
      </c>
      <c r="T131" s="128"/>
      <c r="U131" s="128" t="s">
        <v>1168</v>
      </c>
      <c r="V131" s="132">
        <v>45879</v>
      </c>
      <c r="W131" s="128"/>
      <c r="X131" s="129"/>
      <c r="Y131" s="128"/>
      <c r="Z131" s="129"/>
      <c r="AA131" s="129"/>
      <c r="AB131" s="128" t="s">
        <v>783</v>
      </c>
      <c r="AC131" s="128" t="s">
        <v>802</v>
      </c>
      <c r="AD131" s="128" t="s">
        <v>784</v>
      </c>
      <c r="AE131" s="128" t="s">
        <v>1169</v>
      </c>
      <c r="AF131" s="128" t="s">
        <v>1094</v>
      </c>
      <c r="AG131" s="128" t="s">
        <v>1095</v>
      </c>
      <c r="AH131" s="128" t="s">
        <v>1170</v>
      </c>
      <c r="AI131" s="128" t="s">
        <v>786</v>
      </c>
      <c r="AJ131" s="128" t="s">
        <v>768</v>
      </c>
      <c r="AK131" s="132">
        <v>46000</v>
      </c>
      <c r="AL131" s="128" t="s">
        <v>769</v>
      </c>
      <c r="AM131" s="128" t="s">
        <v>770</v>
      </c>
      <c r="AN131" s="129">
        <v>0</v>
      </c>
    </row>
    <row r="132" spans="1:40" x14ac:dyDescent="0.25">
      <c r="A132" s="128" t="s">
        <v>1160</v>
      </c>
      <c r="B132" s="128" t="s">
        <v>1167</v>
      </c>
      <c r="C132" s="128" t="s">
        <v>789</v>
      </c>
      <c r="D132" s="128" t="s">
        <v>789</v>
      </c>
      <c r="E132" s="128" t="s">
        <v>697</v>
      </c>
      <c r="F132" s="128" t="s">
        <v>699</v>
      </c>
      <c r="G132" s="129">
        <v>203</v>
      </c>
      <c r="H132" s="128" t="s">
        <v>679</v>
      </c>
      <c r="I132" s="129">
        <v>316461</v>
      </c>
      <c r="J132" s="129">
        <v>2294.73</v>
      </c>
      <c r="K132" s="130">
        <v>11.3041</v>
      </c>
      <c r="L132" s="129">
        <v>10150</v>
      </c>
      <c r="M132" s="128" t="s">
        <v>790</v>
      </c>
      <c r="N132" s="128" t="s">
        <v>774</v>
      </c>
      <c r="O132" s="128" t="s">
        <v>760</v>
      </c>
      <c r="P132" s="131">
        <v>15</v>
      </c>
      <c r="Q132" s="132">
        <v>45366</v>
      </c>
      <c r="R132" s="132"/>
      <c r="S132" s="129">
        <v>50</v>
      </c>
      <c r="T132" s="128" t="s">
        <v>791</v>
      </c>
      <c r="U132" s="128" t="s">
        <v>1168</v>
      </c>
      <c r="V132" s="132">
        <v>45879</v>
      </c>
      <c r="W132" s="128" t="s">
        <v>1171</v>
      </c>
      <c r="X132" s="129"/>
      <c r="Y132" s="128"/>
      <c r="Z132" s="129"/>
      <c r="AA132" s="129"/>
      <c r="AB132" s="128" t="s">
        <v>783</v>
      </c>
      <c r="AC132" s="128" t="s">
        <v>802</v>
      </c>
      <c r="AD132" s="128" t="s">
        <v>784</v>
      </c>
      <c r="AE132" s="128" t="s">
        <v>1169</v>
      </c>
      <c r="AF132" s="128" t="s">
        <v>1094</v>
      </c>
      <c r="AG132" s="128" t="s">
        <v>1095</v>
      </c>
      <c r="AH132" s="128" t="s">
        <v>1170</v>
      </c>
      <c r="AI132" s="128" t="s">
        <v>786</v>
      </c>
      <c r="AJ132" s="128" t="s">
        <v>768</v>
      </c>
      <c r="AK132" s="132">
        <v>46000</v>
      </c>
      <c r="AL132" s="128" t="s">
        <v>769</v>
      </c>
      <c r="AM132" s="128" t="s">
        <v>770</v>
      </c>
      <c r="AN132" s="129">
        <v>0</v>
      </c>
    </row>
    <row r="133" spans="1:40" x14ac:dyDescent="0.25">
      <c r="A133" s="128" t="s">
        <v>1160</v>
      </c>
      <c r="B133" s="128" t="s">
        <v>1161</v>
      </c>
      <c r="C133" s="128" t="s">
        <v>833</v>
      </c>
      <c r="D133" s="128" t="s">
        <v>833</v>
      </c>
      <c r="E133" s="128" t="s">
        <v>65</v>
      </c>
      <c r="F133" s="128" t="s">
        <v>834</v>
      </c>
      <c r="G133" s="129">
        <v>100</v>
      </c>
      <c r="H133" s="128" t="s">
        <v>676</v>
      </c>
      <c r="I133" s="129">
        <v>14420</v>
      </c>
      <c r="J133" s="129">
        <v>110</v>
      </c>
      <c r="K133" s="130">
        <v>1.1000000000000001</v>
      </c>
      <c r="L133" s="129">
        <v>600</v>
      </c>
      <c r="M133" s="128" t="s">
        <v>835</v>
      </c>
      <c r="N133" s="128" t="s">
        <v>774</v>
      </c>
      <c r="O133" s="128" t="s">
        <v>760</v>
      </c>
      <c r="P133" s="131">
        <v>18</v>
      </c>
      <c r="Q133" s="132">
        <v>45366</v>
      </c>
      <c r="R133" s="132"/>
      <c r="S133" s="129">
        <v>6</v>
      </c>
      <c r="T133" s="128" t="s">
        <v>791</v>
      </c>
      <c r="U133" s="128" t="s">
        <v>853</v>
      </c>
      <c r="V133" s="132">
        <v>45875</v>
      </c>
      <c r="W133" s="128" t="s">
        <v>1172</v>
      </c>
      <c r="X133" s="129">
        <v>96</v>
      </c>
      <c r="Y133" s="128" t="s">
        <v>1143</v>
      </c>
      <c r="Z133" s="129"/>
      <c r="AA133" s="129"/>
      <c r="AB133" s="128" t="s">
        <v>1162</v>
      </c>
      <c r="AC133" s="128" t="s">
        <v>802</v>
      </c>
      <c r="AD133" s="128" t="s">
        <v>1163</v>
      </c>
      <c r="AE133" s="128" t="s">
        <v>1164</v>
      </c>
      <c r="AF133" s="128" t="s">
        <v>1165</v>
      </c>
      <c r="AG133" s="128" t="s">
        <v>1166</v>
      </c>
      <c r="AH133" s="128"/>
      <c r="AI133" s="128" t="s">
        <v>808</v>
      </c>
      <c r="AJ133" s="128" t="s">
        <v>809</v>
      </c>
      <c r="AK133" s="132">
        <v>46000</v>
      </c>
      <c r="AL133" s="128" t="s">
        <v>769</v>
      </c>
      <c r="AM133" s="128" t="s">
        <v>770</v>
      </c>
      <c r="AN133" s="129">
        <v>0</v>
      </c>
    </row>
    <row r="134" spans="1:40" x14ac:dyDescent="0.25">
      <c r="A134" s="128" t="s">
        <v>1160</v>
      </c>
      <c r="B134" s="128" t="s">
        <v>687</v>
      </c>
      <c r="C134" s="128" t="s">
        <v>577</v>
      </c>
      <c r="D134" s="128" t="s">
        <v>644</v>
      </c>
      <c r="E134" s="128" t="s">
        <v>712</v>
      </c>
      <c r="F134" s="128"/>
      <c r="G134" s="129">
        <v>1</v>
      </c>
      <c r="H134" s="128" t="s">
        <v>684</v>
      </c>
      <c r="I134" s="129">
        <v>24375</v>
      </c>
      <c r="J134" s="129">
        <v>22848</v>
      </c>
      <c r="K134" s="130">
        <v>0</v>
      </c>
      <c r="L134" s="129">
        <v>24375</v>
      </c>
      <c r="M134" s="128" t="s">
        <v>1173</v>
      </c>
      <c r="N134" s="128" t="s">
        <v>843</v>
      </c>
      <c r="O134" s="128" t="s">
        <v>760</v>
      </c>
      <c r="P134" s="131">
        <v>20</v>
      </c>
      <c r="Q134" s="132"/>
      <c r="R134" s="132"/>
      <c r="S134" s="129">
        <v>0</v>
      </c>
      <c r="T134" s="128"/>
      <c r="U134" s="128" t="s">
        <v>1153</v>
      </c>
      <c r="V134" s="132">
        <v>45884</v>
      </c>
      <c r="W134" s="128"/>
      <c r="X134" s="129"/>
      <c r="Y134" s="128"/>
      <c r="Z134" s="129"/>
      <c r="AA134" s="129"/>
      <c r="AB134" s="128" t="s">
        <v>1154</v>
      </c>
      <c r="AC134" s="128" t="s">
        <v>915</v>
      </c>
      <c r="AD134" s="128" t="s">
        <v>1154</v>
      </c>
      <c r="AE134" s="128" t="s">
        <v>1155</v>
      </c>
      <c r="AF134" s="128" t="s">
        <v>1156</v>
      </c>
      <c r="AG134" s="128" t="s">
        <v>1157</v>
      </c>
      <c r="AH134" s="128"/>
      <c r="AI134" s="128" t="s">
        <v>831</v>
      </c>
      <c r="AJ134" s="128" t="s">
        <v>768</v>
      </c>
      <c r="AK134" s="132">
        <v>46000</v>
      </c>
      <c r="AL134" s="128" t="s">
        <v>1158</v>
      </c>
      <c r="AM134" s="128" t="s">
        <v>770</v>
      </c>
      <c r="AN134" s="129">
        <v>0</v>
      </c>
    </row>
    <row r="135" spans="1:40" x14ac:dyDescent="0.25">
      <c r="A135" s="128" t="s">
        <v>1160</v>
      </c>
      <c r="B135" s="128" t="s">
        <v>1174</v>
      </c>
      <c r="C135" s="128" t="s">
        <v>771</v>
      </c>
      <c r="D135" s="128" t="s">
        <v>771</v>
      </c>
      <c r="E135" s="128" t="s">
        <v>48</v>
      </c>
      <c r="F135" s="128" t="s">
        <v>776</v>
      </c>
      <c r="G135" s="129">
        <v>6730</v>
      </c>
      <c r="H135" s="128" t="s">
        <v>681</v>
      </c>
      <c r="I135" s="129">
        <v>10800</v>
      </c>
      <c r="J135" s="129">
        <v>376.88</v>
      </c>
      <c r="K135" s="130">
        <v>5.6000000000000001E-2</v>
      </c>
      <c r="L135" s="129">
        <v>8412.5</v>
      </c>
      <c r="M135" s="128" t="s">
        <v>777</v>
      </c>
      <c r="N135" s="128" t="s">
        <v>774</v>
      </c>
      <c r="O135" s="128" t="s">
        <v>760</v>
      </c>
      <c r="P135" s="131">
        <v>30</v>
      </c>
      <c r="Q135" s="132">
        <v>44652</v>
      </c>
      <c r="R135" s="132"/>
      <c r="S135" s="129">
        <v>1.25</v>
      </c>
      <c r="T135" s="128" t="s">
        <v>778</v>
      </c>
      <c r="U135" s="128" t="s">
        <v>845</v>
      </c>
      <c r="V135" s="132">
        <v>45775</v>
      </c>
      <c r="W135" s="128"/>
      <c r="X135" s="129"/>
      <c r="Y135" s="128"/>
      <c r="Z135" s="129">
        <v>0</v>
      </c>
      <c r="AA135" s="129">
        <v>30</v>
      </c>
      <c r="AB135" s="128" t="s">
        <v>1027</v>
      </c>
      <c r="AC135" s="128" t="s">
        <v>802</v>
      </c>
      <c r="AD135" s="128" t="s">
        <v>1028</v>
      </c>
      <c r="AE135" s="128" t="s">
        <v>1029</v>
      </c>
      <c r="AF135" s="128" t="s">
        <v>808</v>
      </c>
      <c r="AG135" s="128" t="s">
        <v>1030</v>
      </c>
      <c r="AH135" s="128" t="s">
        <v>807</v>
      </c>
      <c r="AI135" s="128" t="s">
        <v>808</v>
      </c>
      <c r="AJ135" s="128" t="s">
        <v>809</v>
      </c>
      <c r="AK135" s="132">
        <v>46000</v>
      </c>
      <c r="AL135" s="128" t="s">
        <v>769</v>
      </c>
      <c r="AM135" s="128" t="s">
        <v>770</v>
      </c>
      <c r="AN135" s="129">
        <v>0</v>
      </c>
    </row>
  </sheetData>
  <dataValidations count="22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M2:AM135 AG2:AG135 AE2:AE135 AB2:AB135 Y2:Y135 W2:W135 A2:M135" xr:uid="{0EBABE17-718F-45AD-BC48-24AE40DF2F54}">
      <formula1>100</formula1>
    </dataValidation>
    <dataValidation type="decimal" allowBlank="1" showInputMessage="1" showErrorMessage="1" errorTitle="Value beyond range" error="Measure Life must be a number from -1000000000 through 1000000000." promptTitle="Decimal number" prompt="Minimum Value: -1000000000._x000d__x000a_Maximum Value: 1000000000._x000d__x000a_  " sqref="P2:P135" xr:uid="{EFEB683A-61C3-4148-BCBE-475D52BAA32E}">
      <formula1>-1000000000</formula1>
      <formula2>1000000000</formula2>
    </dataValidation>
    <dataValidation type="date" operator="greaterThanOrEqual" allowBlank="1" showInputMessage="1" showErrorMessage="1" errorTitle="Invalid Date" error="Effective From must be in the correct date format." promptTitle="Date" prompt=" " sqref="Q2:Q135" xr:uid="{5BA3A437-F02E-4199-8510-C63967960D89}">
      <formula1>1</formula1>
    </dataValidation>
    <dataValidation type="date" operator="greaterThanOrEqual" allowBlank="1" showInputMessage="1" showErrorMessage="1" errorTitle="Invalid Date" error="Effective To must be in the correct date format." promptTitle="Date" prompt=" " sqref="R2:R135" xr:uid="{87560362-53AA-4E4D-B2E2-DF0534C28EA0}">
      <formula1>1</formula1>
    </dataValidation>
    <dataValidation type="decimal" allowBlank="1" showInputMessage="1" showErrorMessage="1" errorTitle="Value beyond range" error="Therm Savings Per Unit must be a number from -1000000000 through 1000000000." promptTitle="Decimal number" prompt="Minimum Value: -1000000000._x000d__x000a_Maximum Value: 1000000000._x000d__x000a_  " sqref="K2:L135" xr:uid="{93D5F791-4D95-4BDB-B331-F49C9D68AB5B}">
      <formula1>-1000000000</formula1>
      <formula2>1000000000</formula2>
    </dataValidation>
    <dataValidation type="textLength" operator="lessThanOrEqual" allowBlank="1" showInputMessage="1" showErrorMessage="1" errorTitle="Length Exceeded" error="This value must be less than or equal to 2000 characters long." promptTitle="Text" prompt="Maximum Length: 2000 characters." sqref="T2:T135" xr:uid="{09DF3CB2-02DF-4389-A223-8ED6E74AAACF}">
      <formula1>2000</formula1>
    </dataValidation>
    <dataValidation showInputMessage="1" showErrorMessage="1" error=" " promptTitle="Lookup (required)" prompt="This Installer/Trade Ally record must already exist in Microsoft Dynamics 365 or in this source file." sqref="U2:U135" xr:uid="{F4AD0E50-A81B-4B13-BE45-2D60EB4E9942}"/>
    <dataValidation type="date" operator="greaterThanOrEqual" showInputMessage="1" showErrorMessage="1" errorTitle="Invalid Date" error="Install Date must be in the correct date format." promptTitle="Date (required)" prompt=" " sqref="V2:V135" xr:uid="{0C530240-3562-4A28-9891-5A2299E0A1BA}">
      <formula1>1</formula1>
    </dataValidation>
    <dataValidation type="decimal" allowBlank="1" showInputMessage="1" showErrorMessage="1" errorTitle="Value beyond range" error="AFUE Eff must be a number from -1000000000 through 1000000000." promptTitle="Decimal number" prompt="Minimum Value: -1000000000._x000d__x000a_Maximum Value: 1000000000._x000d__x000a_  " sqref="X2:X135" xr:uid="{A0BF3A96-94A4-4B98-9400-5A7EFBA237BD}">
      <formula1>-1000000000</formula1>
      <formula2>1000000000</formula2>
    </dataValidation>
    <dataValidation type="decimal" allowBlank="1" showInputMessage="1" showErrorMessage="1" errorTitle="Value beyond range" error="R-Value Base must be a number from -1000000000 through 1000000000." promptTitle="Decimal number" prompt="Minimum Value: -1000000000._x000d__x000a_Maximum Value: 1000000000._x000d__x000a_  " sqref="Z2:Z135" xr:uid="{E955CDB6-00BC-44C3-9193-E3EC9FAFBE61}">
      <formula1>-1000000000</formula1>
      <formula2>1000000000</formula2>
    </dataValidation>
    <dataValidation type="decimal" allowBlank="1" showInputMessage="1" showErrorMessage="1" errorTitle="Value beyond range" error="R-Value Installed must be a number from -1000000000 through 1000000000." promptTitle="Decimal number" prompt="Minimum Value: -1000000000._x000d__x000a_Maximum Value: 1000000000._x000d__x000a_  " sqref="AA2:AA135" xr:uid="{AF38FB91-1BE0-4E93-BFC7-5967B60DBB64}">
      <formula1>-1000000000</formula1>
      <formula2>1000000000</formula2>
    </dataValidation>
    <dataValidation type="decimal" allowBlank="1" showInputMessage="1" showErrorMessage="1" errorTitle="Value beyond range" error="Current Units must be a number from -1000000000 through 1000000000." promptTitle="Decimal number" prompt="Minimum Value: -1000000000._x000d__x000a_Maximum Value: 1000000000._x000d__x000a_  " sqref="G2:G135" xr:uid="{A4FB3267-20DB-44BC-BE29-53CECE58F5D4}">
      <formula1>-1000000000</formula1>
      <formula2>1000000000</formula2>
    </dataValidation>
    <dataValidation type="decimal" allowBlank="1" showInputMessage="1" showErrorMessage="1" errorTitle="Value beyond range" error="Cost Total must be a number from -1000000000 through 1000000000." promptTitle="Decimal number" prompt="Minimum Value: -1000000000._x000d__x000a_Maximum Value: 1000000000._x000d__x000a_  " sqref="I2:I135" xr:uid="{2D7C3B40-4E44-49A1-AFD6-004855D10584}">
      <formula1>-1000000000</formula1>
      <formula2>1000000000</formula2>
    </dataValidation>
    <dataValidation type="decimal" allowBlank="1" showInputMessage="1" showErrorMessage="1" errorTitle="Value beyond range" error="Current Savings thm must be a number from -1000000000 through 1000000000." promptTitle="Decimal number" prompt="Minimum Value: -1000000000._x000d__x000a_Maximum Value: 1000000000._x000d__x000a_  " sqref="J2:L135" xr:uid="{D01B2EA4-F1E1-4119-97D6-1B714210A6A2}">
      <formula1>-1000000000</formula1>
      <formula2>1000000000</formula2>
    </dataValidation>
    <dataValidation type="decimal" allowBlank="1" showInputMessage="1" showErrorMessage="1" errorTitle="Value beyond range" error="Current Inc Total must be a number from -1000000000 through 1000000000." promptTitle="Decimal number" prompt="Minimum Value: -1000000000._x000d__x000a_Maximum Value: 1000000000._x000d__x000a_  " sqref="L2:L135" xr:uid="{E0B728E8-CB3C-4578-B366-37AE3AC1CEBE}">
      <formula1>-1000000000</formula1>
      <formula2>1000000000</formula2>
    </dataValidation>
    <dataValidation allowBlank="1" showInputMessage="1" showErrorMessage="1" error=" " promptTitle="Lookup" prompt="This BD Lead (Parent Project) (Project) record must already exist in Microsoft Dynamics 365 or in this source file." sqref="AC2:AC135" xr:uid="{B6163982-888C-4CF2-B8F4-E149E4BB4F11}"/>
    <dataValidation allowBlank="1" showInputMessage="1" showErrorMessage="1" error=" " promptTitle="Lookup" prompt="This Parent Site record must already exist in Microsoft Dynamics 365 or in this source file." sqref="AD2:AD135" xr:uid="{261040FB-CE1F-470B-8DEF-AEF3DE8B2811}"/>
    <dataValidation type="date" operator="greaterThanOrEqual" allowBlank="1" showInputMessage="1" showErrorMessage="1" errorTitle="Invalid Date" error="End Date (Parent Project) (Project) must be in the correct date format." promptTitle="Date" prompt=" " sqref="AK2:AK135" xr:uid="{986446EF-4B22-4935-BD2C-2233A25E2034}">
      <formula1>1</formula1>
    </dataValidation>
    <dataValidation type="decimal" allowBlank="1" showInputMessage="1" showErrorMessage="1" errorTitle="Value beyond range" error="Incremental Cost must be a number from -1000000000 through 1000000000." promptTitle="Decimal number" prompt="Minimum Value: -1000000000._x000d__x000a_Maximum Value: 1000000000._x000d__x000a_  " sqref="AN2:AN135" xr:uid="{49E73E85-BF9C-4CB4-9450-0FC5D3B7E70A}">
      <formula1>-1000000000</formula1>
      <formula2>1000000000</formula2>
    </dataValidation>
    <dataValidation type="decimal" allowBlank="1" showInputMessage="1" showErrorMessage="1" errorTitle="Value beyond range" error="Incentive Per Unit must be a number from -1000000000 through 1000000000." promptTitle="Decimal number" prompt="Minimum Value: -1000000000._x000d__x000a_Maximum Value: 1000000000._x000d__x000a_  " sqref="S2:S135 G2:G135" xr:uid="{F3C1AC1A-2970-4BDE-8CDF-2DB3FDAAD6C6}">
      <formula1>-1000000000</formula1>
      <formula2>1000000000</formula2>
    </dataValidation>
    <dataValidation allowBlank="1" showInputMessage="1" showErrorMessage="1" error=" " promptTitle="Lookup" prompt="This Measure Selector record must already exist in Microsoft Dynamics 365 or in this source file." sqref="A2:L135" xr:uid="{439E6958-983D-4738-81AE-56FD58559870}"/>
    <dataValidation showInputMessage="1" showErrorMessage="1" error=" " promptTitle="Lookup (required)" prompt="This Parent Project record must already exist in Microsoft Dynamics 365 or in this source file." sqref="I2:L135 B2:B135" xr:uid="{6ADECBAC-E1BE-4DE7-B311-4224762C408C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0AD7B-9725-470A-94A8-137113DE3B2A}">
  <dimension ref="A1:AA61"/>
  <sheetViews>
    <sheetView topLeftCell="A2" zoomScale="90" zoomScaleNormal="90" workbookViewId="0">
      <pane xSplit="1" ySplit="2" topLeftCell="C4" activePane="bottomRight" state="frozen"/>
      <selection pane="topRight"/>
      <selection pane="bottomLeft"/>
      <selection pane="bottomRight" activeCell="Z4" sqref="Z4"/>
    </sheetView>
  </sheetViews>
  <sheetFormatPr defaultRowHeight="15" customHeight="1" x14ac:dyDescent="0.25"/>
  <cols>
    <col min="1" max="1" width="48.7109375" customWidth="1"/>
    <col min="2" max="2" width="53.5703125" customWidth="1"/>
    <col min="3" max="3" width="29.42578125" customWidth="1"/>
    <col min="4" max="4" width="30.140625" customWidth="1"/>
    <col min="7" max="7" width="12.5703125" customWidth="1"/>
    <col min="8" max="8" width="13.140625" customWidth="1"/>
    <col min="9" max="9" width="13.140625" style="57" customWidth="1"/>
    <col min="10" max="10" width="18.28515625" customWidth="1"/>
    <col min="11" max="11" width="17.85546875" customWidth="1"/>
    <col min="12" max="12" width="14" customWidth="1"/>
    <col min="13" max="13" width="17.140625" customWidth="1"/>
    <col min="15" max="15" width="14.140625" customWidth="1"/>
    <col min="16" max="16" width="14.140625" bestFit="1" customWidth="1"/>
    <col min="18" max="18" width="17" customWidth="1"/>
    <col min="21" max="21" width="15.42578125" customWidth="1"/>
    <col min="22" max="22" width="11.42578125" bestFit="1" customWidth="1"/>
    <col min="26" max="26" width="11.5703125" customWidth="1"/>
  </cols>
  <sheetData>
    <row r="1" spans="1:27" ht="27" x14ac:dyDescent="0.25">
      <c r="A1" s="1"/>
      <c r="B1" s="2" t="s">
        <v>0</v>
      </c>
      <c r="C1" s="137" t="s">
        <v>1</v>
      </c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3"/>
    </row>
    <row r="2" spans="1:27" ht="21.75" x14ac:dyDescent="0.25">
      <c r="A2" s="1"/>
      <c r="B2" s="2">
        <v>2024</v>
      </c>
      <c r="C2" s="139" t="s">
        <v>2</v>
      </c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4"/>
    </row>
    <row r="3" spans="1:27" ht="76.5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21" t="s">
        <v>11</v>
      </c>
      <c r="J3" s="5" t="s">
        <v>12</v>
      </c>
      <c r="K3" s="21" t="s">
        <v>13</v>
      </c>
      <c r="L3" s="21" t="s">
        <v>14</v>
      </c>
      <c r="M3" s="21" t="s">
        <v>15</v>
      </c>
      <c r="N3" s="5" t="s">
        <v>16</v>
      </c>
      <c r="O3" s="21" t="s">
        <v>17</v>
      </c>
      <c r="P3" s="21" t="s">
        <v>18</v>
      </c>
      <c r="Q3" s="5" t="s">
        <v>19</v>
      </c>
      <c r="R3" s="21" t="s">
        <v>20</v>
      </c>
      <c r="S3" s="5" t="s">
        <v>21</v>
      </c>
      <c r="T3" s="21" t="s">
        <v>22</v>
      </c>
      <c r="U3" s="21" t="s">
        <v>23</v>
      </c>
      <c r="V3" s="21" t="s">
        <v>24</v>
      </c>
      <c r="W3" s="5"/>
      <c r="X3" s="21" t="s">
        <v>25</v>
      </c>
      <c r="Y3" s="21" t="s">
        <v>26</v>
      </c>
      <c r="Z3" s="21" t="s">
        <v>27</v>
      </c>
      <c r="AA3" s="1"/>
    </row>
    <row r="4" spans="1:27" s="74" customFormat="1" x14ac:dyDescent="0.25">
      <c r="A4" s="76"/>
      <c r="B4" s="73" t="s">
        <v>28</v>
      </c>
      <c r="C4" s="77" t="s">
        <v>29</v>
      </c>
      <c r="D4" s="73" t="s">
        <v>30</v>
      </c>
      <c r="E4" s="84">
        <v>1</v>
      </c>
      <c r="F4" s="84">
        <f>I4/H4</f>
        <v>1.35</v>
      </c>
      <c r="G4" s="85" t="s">
        <v>31</v>
      </c>
      <c r="H4" s="84">
        <v>3000</v>
      </c>
      <c r="I4" s="86">
        <v>4050</v>
      </c>
      <c r="J4" s="84">
        <v>8.89</v>
      </c>
      <c r="K4" s="87">
        <f>H4*J4</f>
        <v>26670</v>
      </c>
      <c r="L4" s="87">
        <f t="shared" ref="L4:L23" si="0">PV($C$46,$N4,(-0.05*0.9*$F4))</f>
        <v>0.75324247910935727</v>
      </c>
      <c r="M4" s="87">
        <f>MAX(0,H4*(J4-L4))</f>
        <v>24410.272562671933</v>
      </c>
      <c r="N4" s="84">
        <v>20</v>
      </c>
      <c r="O4" s="88">
        <f t="shared" ref="O4:O23" si="1">PV($C$46,N4,-I4)</f>
        <v>50216.165273957144</v>
      </c>
      <c r="P4" s="87">
        <f t="shared" ref="P4:P23" si="2">$C$49*I4/SUM($I$4:$I$23)</f>
        <v>15418.454468683609</v>
      </c>
      <c r="Q4" s="87">
        <v>6</v>
      </c>
      <c r="R4" s="87">
        <f>H4*Q4</f>
        <v>18000</v>
      </c>
      <c r="S4" s="87"/>
      <c r="T4" s="87">
        <f>IF(ISERROR(R4/O4),0,R4/O4)</f>
        <v>0.35845030981159109</v>
      </c>
      <c r="U4" s="87">
        <f>IF(O4=0,0,(R4+P4)/O4)</f>
        <v>0.66549196431801061</v>
      </c>
      <c r="V4" s="84">
        <f>IF(OR($R4=0,ISERROR(R4/I4)),"-",(VLOOKUP($N4,'APP 2885'!B10:G59,6)*$I4)/($R4+$P4))</f>
        <v>4.7615756781665466</v>
      </c>
      <c r="W4" s="84"/>
      <c r="X4" s="87">
        <f>IF(ISERROR(M4/O4),0,M4/O4)</f>
        <v>0.48610387570417424</v>
      </c>
      <c r="Y4" s="87">
        <f>IF(O4=0,0,(M4+P4)/O4)</f>
        <v>0.79314553021059375</v>
      </c>
      <c r="Z4" s="84">
        <f>IF($M4=0,"-",(VLOOKUP($N4,'APP 2885'!B10:G59,4)*$I4)/(M4+P4))</f>
        <v>3.6322024524185852</v>
      </c>
      <c r="AA4" s="6"/>
    </row>
    <row r="5" spans="1:27" s="74" customFormat="1" x14ac:dyDescent="0.25">
      <c r="A5" s="76"/>
      <c r="B5" s="73" t="s">
        <v>28</v>
      </c>
      <c r="C5" s="77" t="s">
        <v>29</v>
      </c>
      <c r="D5" s="73" t="s">
        <v>32</v>
      </c>
      <c r="E5" s="84">
        <v>9</v>
      </c>
      <c r="F5" s="84">
        <f t="shared" ref="F5:F6" si="3">I5/H5</f>
        <v>2.1</v>
      </c>
      <c r="G5" s="85" t="s">
        <v>31</v>
      </c>
      <c r="H5" s="84">
        <v>27590</v>
      </c>
      <c r="I5" s="86">
        <v>57939</v>
      </c>
      <c r="J5" s="84">
        <v>10.74</v>
      </c>
      <c r="K5" s="87">
        <f>H5*J5</f>
        <v>296316.60000000003</v>
      </c>
      <c r="L5" s="87">
        <f t="shared" si="0"/>
        <v>1.3239051486380493</v>
      </c>
      <c r="M5" s="87">
        <f>MAX(0,H5*(J5-L5))</f>
        <v>259790.05694907621</v>
      </c>
      <c r="N5" s="84">
        <v>25</v>
      </c>
      <c r="O5" s="88">
        <f t="shared" si="1"/>
        <v>811700.95668719488</v>
      </c>
      <c r="P5" s="87">
        <f t="shared" si="2"/>
        <v>220575.2675212493</v>
      </c>
      <c r="Q5" s="87">
        <v>10</v>
      </c>
      <c r="R5" s="87">
        <f>H5*Q5</f>
        <v>275900</v>
      </c>
      <c r="S5" s="87"/>
      <c r="T5" s="87">
        <f>IF(ISERROR(R5/O5),0,R5/O5)</f>
        <v>0.33990350476613218</v>
      </c>
      <c r="U5" s="87">
        <f>IF(O5=0,0,(R5+P5)/O5)</f>
        <v>0.61164800094300731</v>
      </c>
      <c r="V5" s="84">
        <f>IF(OR($R5=0,ISERROR(R5/I5)),"-",(VLOOKUP($N5,'APP 2885'!B10:G59,6)*$I5)/($R5+$P5))</f>
        <v>5.5255786806793665</v>
      </c>
      <c r="W5" s="84"/>
      <c r="X5" s="87">
        <f>IF(ISERROR(M5/O5),0,M5/O5)</f>
        <v>0.32005636411882593</v>
      </c>
      <c r="Y5" s="87">
        <f>IF(O5=0,0,(M5+P5)/O5)</f>
        <v>0.591800860295701</v>
      </c>
      <c r="Z5" s="84">
        <f>IF($M5=0,"-",(VLOOKUP($N5,'APP 2885'!B10:G59,4)*$I5)/(M5+P5))</f>
        <v>5.1912459808577376</v>
      </c>
      <c r="AA5" s="6"/>
    </row>
    <row r="6" spans="1:27" s="74" customFormat="1" x14ac:dyDescent="0.25">
      <c r="A6" s="76"/>
      <c r="B6" s="73" t="s">
        <v>28</v>
      </c>
      <c r="C6" s="77" t="s">
        <v>29</v>
      </c>
      <c r="D6" s="73" t="s">
        <v>33</v>
      </c>
      <c r="E6" s="84">
        <v>5</v>
      </c>
      <c r="F6" s="84">
        <f t="shared" si="3"/>
        <v>2.1</v>
      </c>
      <c r="G6" s="85" t="s">
        <v>31</v>
      </c>
      <c r="H6" s="84">
        <v>5750</v>
      </c>
      <c r="I6" s="86">
        <v>12075</v>
      </c>
      <c r="J6" s="84">
        <v>10.74</v>
      </c>
      <c r="K6" s="87">
        <f>H6*J6</f>
        <v>61755</v>
      </c>
      <c r="L6" s="87">
        <f t="shared" si="0"/>
        <v>1.3239051486380493</v>
      </c>
      <c r="M6" s="87">
        <f>MAX(0,H6*(J6-L6))</f>
        <v>54142.545395331217</v>
      </c>
      <c r="N6" s="84">
        <v>25</v>
      </c>
      <c r="O6" s="88">
        <f t="shared" si="1"/>
        <v>169165.65788152849</v>
      </c>
      <c r="P6" s="87">
        <f t="shared" si="2"/>
        <v>45969.836471445575</v>
      </c>
      <c r="Q6" s="87">
        <v>10.25</v>
      </c>
      <c r="R6" s="87">
        <f>H6*Q6</f>
        <v>58937.5</v>
      </c>
      <c r="S6" s="87"/>
      <c r="T6" s="87">
        <f>IF(ISERROR(R6/O6),0,R6/O6)</f>
        <v>0.34840109238528544</v>
      </c>
      <c r="U6" s="87">
        <f>IF(O6=0,0,(R6+P6)/O6)</f>
        <v>0.62014558856216051</v>
      </c>
      <c r="V6" s="84">
        <f>IF(OR($R6=0,ISERROR(R6/I6)),"-",(VLOOKUP($N6,'APP 2885'!B10:G59,6)*$I6)/($R6+$P6))</f>
        <v>5.449864058417095</v>
      </c>
      <c r="W6" s="84"/>
      <c r="X6" s="87">
        <f>IF(ISERROR(M6/O6),0,M6/O6)</f>
        <v>0.32005636411882593</v>
      </c>
      <c r="Y6" s="87">
        <f>IF(O6=0,0,(M6+P6)/O6)</f>
        <v>0.591800860295701</v>
      </c>
      <c r="Z6" s="84">
        <f>IF($M6=0,"-",(VLOOKUP($N6,'APP 2885'!B10:G59,4)*$I6)/(M6+P6))</f>
        <v>5.1912459808577367</v>
      </c>
      <c r="AA6" s="6"/>
    </row>
    <row r="7" spans="1:27" s="74" customFormat="1" x14ac:dyDescent="0.25">
      <c r="A7" s="76"/>
      <c r="B7" s="73" t="s">
        <v>34</v>
      </c>
      <c r="C7" s="77" t="s">
        <v>35</v>
      </c>
      <c r="D7" s="73" t="s">
        <v>35</v>
      </c>
      <c r="E7" s="84">
        <v>1</v>
      </c>
      <c r="F7" s="84">
        <f>I7/H7</f>
        <v>649</v>
      </c>
      <c r="G7" s="84" t="s">
        <v>36</v>
      </c>
      <c r="H7" s="84">
        <v>2</v>
      </c>
      <c r="I7" s="86">
        <v>1298</v>
      </c>
      <c r="J7" s="87">
        <v>900</v>
      </c>
      <c r="K7" s="87">
        <f t="shared" ref="K7:K20" si="4">H7*J7</f>
        <v>1800</v>
      </c>
      <c r="L7" s="87">
        <f t="shared" si="0"/>
        <v>257.9775486620486</v>
      </c>
      <c r="M7" s="87">
        <f t="shared" ref="M7:M20" si="5">MAX(0,H7*(J7-L7))</f>
        <v>1284.0449026759029</v>
      </c>
      <c r="N7" s="84">
        <v>12</v>
      </c>
      <c r="O7" s="88">
        <f t="shared" si="1"/>
        <v>11465.668829424383</v>
      </c>
      <c r="P7" s="87">
        <f t="shared" si="2"/>
        <v>4941.519481568228</v>
      </c>
      <c r="Q7" s="87">
        <v>800</v>
      </c>
      <c r="R7" s="87">
        <f t="shared" ref="R7:R20" si="6">H7*Q7</f>
        <v>1600</v>
      </c>
      <c r="S7" s="87"/>
      <c r="T7" s="87">
        <f t="shared" ref="T7:T20" si="7">IF(ISERROR(R7/O7),0,R7/O7)</f>
        <v>0.13954702719948747</v>
      </c>
      <c r="U7" s="87">
        <f t="shared" ref="U7:U20" si="8">IF(O7=0,0,(R7+P7)/O7)</f>
        <v>0.57053099813773667</v>
      </c>
      <c r="V7" s="84">
        <f>IF(OR($R7=0,ISERROR(R7/I7)),"-",(VLOOKUP($N7,'APP 2885'!B10:G59,6)*$I7)/($R7+$P7))</f>
        <v>3.2560922061021982</v>
      </c>
      <c r="W7" s="84"/>
      <c r="X7" s="87">
        <f t="shared" ref="X7:X20" si="9">IF(ISERROR(M7/O7),0,M7/O7)</f>
        <v>0.11199040559942341</v>
      </c>
      <c r="Y7" s="87">
        <f t="shared" ref="Y7:Y20" si="10">IF(O7=0,0,(M7+P7)/O7)</f>
        <v>0.54297437653767266</v>
      </c>
      <c r="Z7" s="84">
        <f>IF($M7=0,"-",(VLOOKUP($N7,'APP 2885'!B10:G59,4)*$I7)/(M7+P7))</f>
        <v>3.1107476856255043</v>
      </c>
      <c r="AA7" s="6"/>
    </row>
    <row r="8" spans="1:27" s="74" customFormat="1" x14ac:dyDescent="0.25">
      <c r="A8" s="76"/>
      <c r="B8" s="73" t="s">
        <v>37</v>
      </c>
      <c r="C8" s="77" t="s">
        <v>35</v>
      </c>
      <c r="D8" s="73" t="s">
        <v>35</v>
      </c>
      <c r="E8" s="84">
        <v>1</v>
      </c>
      <c r="F8" s="84">
        <f>I8/H8</f>
        <v>141</v>
      </c>
      <c r="G8" s="84" t="s">
        <v>36</v>
      </c>
      <c r="H8" s="84">
        <v>2</v>
      </c>
      <c r="I8" s="86">
        <v>282</v>
      </c>
      <c r="J8" s="87">
        <v>900</v>
      </c>
      <c r="K8" s="87">
        <f t="shared" ref="K8" si="11">H8*J8</f>
        <v>1800</v>
      </c>
      <c r="L8" s="87">
        <f t="shared" si="0"/>
        <v>56.047510572186219</v>
      </c>
      <c r="M8" s="87">
        <f t="shared" ref="M8" si="12">MAX(0,H8*(J8-L8))</f>
        <v>1687.9049788556276</v>
      </c>
      <c r="N8" s="84">
        <v>12</v>
      </c>
      <c r="O8" s="88">
        <f t="shared" si="1"/>
        <v>2491.0004698749431</v>
      </c>
      <c r="P8" s="87">
        <f t="shared" si="2"/>
        <v>1073.5812741157476</v>
      </c>
      <c r="Q8" s="87">
        <v>800</v>
      </c>
      <c r="R8" s="87">
        <f t="shared" ref="R8" si="13">H8*Q8</f>
        <v>1600</v>
      </c>
      <c r="S8" s="87"/>
      <c r="T8" s="87">
        <f t="shared" ref="T8" si="14">IF(ISERROR(R8/O8),0,R8/O8)</f>
        <v>0.64231220320898841</v>
      </c>
      <c r="U8" s="87">
        <f t="shared" ref="U8" si="15">IF(O8=0,0,(R8+P8)/O8)</f>
        <v>1.0732961741472378</v>
      </c>
      <c r="V8" s="84">
        <f>IF(OR($R8=0,ISERROR(R8/I8)),"-",(VLOOKUP($N8,'APP 2885'!B11:G60,6)*$I8)/($R8+$P8))</f>
        <v>1.7308377511472874</v>
      </c>
      <c r="W8" s="84"/>
      <c r="X8" s="87">
        <f t="shared" ref="X8" si="16">IF(ISERROR(M8/O8),0,M8/O8)</f>
        <v>0.67760122861011196</v>
      </c>
      <c r="Y8" s="87">
        <f t="shared" ref="Y8" si="17">IF(O8=0,0,(M8+P8)/O8)</f>
        <v>1.1085851995483613</v>
      </c>
      <c r="Z8" s="84">
        <f>IF($M8=0,"-",(VLOOKUP($N8,'APP 2885'!B11:G60,4)*$I8)/(M8+P8))</f>
        <v>1.5236143201773209</v>
      </c>
      <c r="AA8" s="6"/>
    </row>
    <row r="9" spans="1:27" s="74" customFormat="1" x14ac:dyDescent="0.25">
      <c r="A9" s="76"/>
      <c r="B9" s="73" t="s">
        <v>38</v>
      </c>
      <c r="C9" s="77" t="s">
        <v>39</v>
      </c>
      <c r="D9" s="73" t="s">
        <v>40</v>
      </c>
      <c r="E9" s="84">
        <v>2</v>
      </c>
      <c r="F9" s="84">
        <f t="shared" ref="F9:F20" si="18">I9/H9</f>
        <v>3.7986970217640326</v>
      </c>
      <c r="G9" s="85" t="s">
        <v>31</v>
      </c>
      <c r="H9" s="84">
        <v>1396.8</v>
      </c>
      <c r="I9" s="88">
        <v>5306.02</v>
      </c>
      <c r="J9" s="87">
        <v>6.06</v>
      </c>
      <c r="K9" s="87">
        <f t="shared" si="4"/>
        <v>8464.6079999999984</v>
      </c>
      <c r="L9" s="87">
        <f t="shared" si="0"/>
        <v>1.3161262982314434</v>
      </c>
      <c r="M9" s="87">
        <f t="shared" si="5"/>
        <v>6626.2427866303187</v>
      </c>
      <c r="N9" s="84">
        <v>10</v>
      </c>
      <c r="O9" s="88">
        <f t="shared" si="1"/>
        <v>40852.560297103999</v>
      </c>
      <c r="P9" s="87">
        <f t="shared" si="2"/>
        <v>20200.155007388792</v>
      </c>
      <c r="Q9" s="87">
        <v>3</v>
      </c>
      <c r="R9" s="87">
        <f t="shared" si="6"/>
        <v>4190.3999999999996</v>
      </c>
      <c r="S9" s="87"/>
      <c r="T9" s="87">
        <f t="shared" si="7"/>
        <v>0.10257374249067698</v>
      </c>
      <c r="U9" s="87">
        <f t="shared" si="8"/>
        <v>0.59703859023782702</v>
      </c>
      <c r="V9" s="84">
        <f>IF(OR($R9=0,ISERROR(R9/I9)),"-",(VLOOKUP($N9,'APP 2885'!B10:G59,6)*$I9)/($R9+$P9))</f>
        <v>3.0056755455458761</v>
      </c>
      <c r="W9" s="84"/>
      <c r="X9" s="87">
        <f t="shared" si="9"/>
        <v>0.16219895983116747</v>
      </c>
      <c r="Y9" s="87">
        <f t="shared" si="10"/>
        <v>0.65666380757831744</v>
      </c>
      <c r="Z9" s="84">
        <f>IF($M9=0,"-",(VLOOKUP($N9,'APP 2885'!B10:G59,4)*$I9)/(M9+P9))</f>
        <v>2.484254938427032</v>
      </c>
      <c r="AA9" s="6"/>
    </row>
    <row r="10" spans="1:27" s="74" customFormat="1" x14ac:dyDescent="0.25">
      <c r="A10" s="76"/>
      <c r="B10" s="73" t="s">
        <v>41</v>
      </c>
      <c r="C10" s="77" t="s">
        <v>42</v>
      </c>
      <c r="D10" s="73" t="s">
        <v>43</v>
      </c>
      <c r="E10" s="84">
        <v>9</v>
      </c>
      <c r="F10" s="84">
        <f t="shared" si="18"/>
        <v>0.31</v>
      </c>
      <c r="G10" s="84" t="s">
        <v>44</v>
      </c>
      <c r="H10" s="88">
        <v>33805</v>
      </c>
      <c r="I10" s="86">
        <v>10479.549999999999</v>
      </c>
      <c r="J10" s="87">
        <v>1.65</v>
      </c>
      <c r="K10" s="87">
        <f t="shared" si="4"/>
        <v>55778.25</v>
      </c>
      <c r="L10" s="87">
        <f t="shared" si="0"/>
        <v>0.21298675381016</v>
      </c>
      <c r="M10" s="87">
        <f t="shared" si="5"/>
        <v>48578.232787447538</v>
      </c>
      <c r="N10" s="84">
        <v>30</v>
      </c>
      <c r="O10" s="88">
        <f t="shared" si="1"/>
        <v>160000.38250116573</v>
      </c>
      <c r="P10" s="87">
        <f t="shared" si="2"/>
        <v>39895.91716723291</v>
      </c>
      <c r="Q10" s="87">
        <v>2</v>
      </c>
      <c r="R10" s="87">
        <f t="shared" si="6"/>
        <v>67610</v>
      </c>
      <c r="S10" s="87"/>
      <c r="T10" s="87">
        <f t="shared" si="7"/>
        <v>0.42256148981085973</v>
      </c>
      <c r="U10" s="87">
        <f t="shared" si="8"/>
        <v>0.6719103760045676</v>
      </c>
      <c r="V10" s="84">
        <f>IF(OR($R10=0,ISERROR(R10/I10)),"-",(VLOOKUP($N10,'APP 2885'!B10:G59,6)*$I10)/($R10+$P10))</f>
        <v>5.5307435684686794</v>
      </c>
      <c r="W10" s="84"/>
      <c r="X10" s="87">
        <f t="shared" si="9"/>
        <v>0.30361322909395921</v>
      </c>
      <c r="Y10" s="87">
        <f t="shared" si="10"/>
        <v>0.55296211528766714</v>
      </c>
      <c r="Z10" s="84">
        <f>IF($M10=0,"-",(VLOOKUP($N10,'APP 2885'!B10:G59,4)*$I10)/(M10+P10))</f>
        <v>6.1095267858112337</v>
      </c>
      <c r="AA10" s="6"/>
    </row>
    <row r="11" spans="1:27" s="74" customFormat="1" x14ac:dyDescent="0.25">
      <c r="A11" s="76"/>
      <c r="B11" s="73" t="s">
        <v>45</v>
      </c>
      <c r="C11" s="77" t="s">
        <v>42</v>
      </c>
      <c r="D11" s="73" t="s">
        <v>46</v>
      </c>
      <c r="E11" s="84">
        <v>5</v>
      </c>
      <c r="F11" s="84">
        <f t="shared" si="18"/>
        <v>0.31999999999999995</v>
      </c>
      <c r="G11" s="84" t="s">
        <v>44</v>
      </c>
      <c r="H11" s="88">
        <v>15177</v>
      </c>
      <c r="I11" s="86">
        <v>4856.6399999999994</v>
      </c>
      <c r="J11" s="87">
        <v>1.63</v>
      </c>
      <c r="K11" s="87">
        <f t="shared" si="4"/>
        <v>24738.51</v>
      </c>
      <c r="L11" s="87">
        <f t="shared" si="0"/>
        <v>0.21985729425564898</v>
      </c>
      <c r="M11" s="87">
        <f t="shared" si="5"/>
        <v>21401.735845082014</v>
      </c>
      <c r="N11" s="84">
        <v>30</v>
      </c>
      <c r="O11" s="88">
        <f t="shared" si="1"/>
        <v>74150.536775955203</v>
      </c>
      <c r="P11" s="87">
        <f t="shared" si="2"/>
        <v>18489.353755750013</v>
      </c>
      <c r="Q11" s="87">
        <v>2.5</v>
      </c>
      <c r="R11" s="87">
        <f t="shared" si="6"/>
        <v>37942.5</v>
      </c>
      <c r="S11" s="87"/>
      <c r="T11" s="87">
        <f t="shared" si="7"/>
        <v>0.51169555406783807</v>
      </c>
      <c r="U11" s="87">
        <f t="shared" si="8"/>
        <v>0.76104444026154605</v>
      </c>
      <c r="V11" s="84">
        <f>IF(OR($R11=0,ISERROR(R11/I11)),"-",(VLOOKUP($N11,'APP 2885'!B10:G59,6)*$I11)/($R11+$P11))</f>
        <v>4.8829789616458035</v>
      </c>
      <c r="W11" s="84"/>
      <c r="X11" s="87">
        <f t="shared" si="9"/>
        <v>0.28862550125223041</v>
      </c>
      <c r="Y11" s="87">
        <f t="shared" si="10"/>
        <v>0.5379743874459384</v>
      </c>
      <c r="Z11" s="84">
        <f>IF($M11=0,"-",(VLOOKUP($N11,'APP 2885'!B10:G59,4)*$I11)/(M11+P11))</f>
        <v>6.2797354924788777</v>
      </c>
      <c r="AA11" s="6"/>
    </row>
    <row r="12" spans="1:27" s="74" customFormat="1" x14ac:dyDescent="0.25">
      <c r="A12" s="76"/>
      <c r="B12" s="73" t="s">
        <v>47</v>
      </c>
      <c r="C12" s="77" t="s">
        <v>48</v>
      </c>
      <c r="D12" s="73" t="s">
        <v>49</v>
      </c>
      <c r="E12" s="84">
        <v>2</v>
      </c>
      <c r="F12" s="84">
        <f t="shared" si="18"/>
        <v>5.6000553097345133E-2</v>
      </c>
      <c r="G12" s="84" t="s">
        <v>44</v>
      </c>
      <c r="H12" s="88">
        <v>5424</v>
      </c>
      <c r="I12" s="86">
        <v>303.74700000000001</v>
      </c>
      <c r="J12" s="84">
        <v>1.08</v>
      </c>
      <c r="K12" s="87">
        <f t="shared" si="4"/>
        <v>5857.92</v>
      </c>
      <c r="L12" s="87">
        <f t="shared" si="0"/>
        <v>3.8475406502506589E-2</v>
      </c>
      <c r="M12" s="87">
        <f t="shared" si="5"/>
        <v>5649.2293951304046</v>
      </c>
      <c r="N12" s="84">
        <v>30</v>
      </c>
      <c r="O12" s="88">
        <f t="shared" si="1"/>
        <v>4637.5689971021266</v>
      </c>
      <c r="P12" s="87">
        <f t="shared" si="2"/>
        <v>1156.3726640738867</v>
      </c>
      <c r="Q12" s="87">
        <v>1.25</v>
      </c>
      <c r="R12" s="87">
        <f t="shared" si="6"/>
        <v>6780</v>
      </c>
      <c r="S12" s="87"/>
      <c r="T12" s="87">
        <f t="shared" si="7"/>
        <v>1.4619728578133526</v>
      </c>
      <c r="U12" s="87">
        <f t="shared" si="8"/>
        <v>1.7113217440070607</v>
      </c>
      <c r="V12" s="84">
        <f>IF(OR($R12=0,ISERROR(R12/I12)),"-",(VLOOKUP($N12,'APP 2885'!B10:G59,6)*$I12)/($R12+$P12))</f>
        <v>2.1715168428662834</v>
      </c>
      <c r="W12" s="84"/>
      <c r="X12" s="87">
        <f t="shared" si="9"/>
        <v>1.2181445491507368</v>
      </c>
      <c r="Y12" s="87">
        <f t="shared" si="10"/>
        <v>1.4674934353444449</v>
      </c>
      <c r="Z12" s="84">
        <f>IF($M12=0,"-",(VLOOKUP($N12,'APP 2885'!B10:G59,4)*$I12)/(M12+P12))</f>
        <v>2.3021137768128352</v>
      </c>
      <c r="AA12" s="6"/>
    </row>
    <row r="13" spans="1:27" s="74" customFormat="1" x14ac:dyDescent="0.25">
      <c r="A13" s="76"/>
      <c r="B13" s="73" t="s">
        <v>50</v>
      </c>
      <c r="C13" s="77" t="s">
        <v>51</v>
      </c>
      <c r="D13" s="73" t="s">
        <v>52</v>
      </c>
      <c r="E13" s="84">
        <v>1</v>
      </c>
      <c r="F13" s="84">
        <f t="shared" si="18"/>
        <v>6</v>
      </c>
      <c r="G13" s="84" t="s">
        <v>44</v>
      </c>
      <c r="H13" s="89">
        <v>1182</v>
      </c>
      <c r="I13" s="89">
        <v>7092</v>
      </c>
      <c r="J13" s="87">
        <v>8</v>
      </c>
      <c r="K13" s="87">
        <f t="shared" si="4"/>
        <v>9456</v>
      </c>
      <c r="L13" s="87">
        <f t="shared" si="0"/>
        <v>3.347744351597143</v>
      </c>
      <c r="M13" s="87">
        <f t="shared" si="5"/>
        <v>5498.9661764121765</v>
      </c>
      <c r="N13" s="84">
        <v>20</v>
      </c>
      <c r="O13" s="88">
        <f t="shared" si="1"/>
        <v>87934.084968618277</v>
      </c>
      <c r="P13" s="87">
        <f t="shared" si="2"/>
        <v>26999.42693627263</v>
      </c>
      <c r="Q13" s="89">
        <v>14.984</v>
      </c>
      <c r="R13" s="87">
        <f t="shared" si="6"/>
        <v>17711.088</v>
      </c>
      <c r="S13" s="87"/>
      <c r="T13" s="87">
        <f t="shared" si="7"/>
        <v>0.20141322908313306</v>
      </c>
      <c r="U13" s="87">
        <f t="shared" si="8"/>
        <v>0.5084548835895526</v>
      </c>
      <c r="V13" s="84">
        <f>IF(OR($R13=0,ISERROR(R13/I13)),"-",(VLOOKUP($N13,'APP 2885'!B10:G59,6)*$I13)/($R13+$P13))</f>
        <v>6.2321957239177728</v>
      </c>
      <c r="W13" s="84"/>
      <c r="X13" s="87">
        <f t="shared" si="9"/>
        <v>6.2535092943477325E-2</v>
      </c>
      <c r="Y13" s="87">
        <f t="shared" si="10"/>
        <v>0.36957674744989683</v>
      </c>
      <c r="Z13" s="84">
        <f>IF($M13=0,"-",(VLOOKUP($N13,'APP 2885'!B10:G59,4)*$I13)/(M13+P13))</f>
        <v>7.7950389461293526</v>
      </c>
      <c r="AA13" s="6"/>
    </row>
    <row r="14" spans="1:27" s="74" customFormat="1" x14ac:dyDescent="0.25">
      <c r="A14" s="76"/>
      <c r="B14" s="73" t="s">
        <v>53</v>
      </c>
      <c r="C14" s="77" t="s">
        <v>54</v>
      </c>
      <c r="D14" s="73" t="s">
        <v>55</v>
      </c>
      <c r="E14" s="84">
        <v>4</v>
      </c>
      <c r="F14" s="84">
        <f t="shared" si="18"/>
        <v>0.35981544092956252</v>
      </c>
      <c r="G14" s="84" t="s">
        <v>44</v>
      </c>
      <c r="H14" s="88">
        <v>195059.5</v>
      </c>
      <c r="I14" s="90">
        <v>70185.42</v>
      </c>
      <c r="J14" s="87">
        <v>0.88</v>
      </c>
      <c r="K14" s="87">
        <f t="shared" si="4"/>
        <v>171652.36000000002</v>
      </c>
      <c r="L14" s="87">
        <f t="shared" si="0"/>
        <v>0.24721265398180289</v>
      </c>
      <c r="M14" s="87">
        <f t="shared" si="5"/>
        <v>123431.18332063651</v>
      </c>
      <c r="N14" s="84">
        <v>30</v>
      </c>
      <c r="O14" s="88">
        <f t="shared" si="1"/>
        <v>1071581.703985855</v>
      </c>
      <c r="P14" s="87">
        <f t="shared" si="2"/>
        <v>267197.70435442863</v>
      </c>
      <c r="Q14" s="87">
        <v>2</v>
      </c>
      <c r="R14" s="87">
        <f t="shared" si="6"/>
        <v>390119</v>
      </c>
      <c r="S14" s="87"/>
      <c r="T14" s="87">
        <f t="shared" si="7"/>
        <v>0.36405903399518064</v>
      </c>
      <c r="U14" s="87">
        <f t="shared" si="8"/>
        <v>0.61340792018888868</v>
      </c>
      <c r="V14" s="84">
        <f>IF(OR($R14=0,ISERROR(R14/I14)),"-",(VLOOKUP($N14,'APP 2885'!B10:G59,6)*$I14)/($R14+$P14))</f>
        <v>6.0582262934105975</v>
      </c>
      <c r="W14" s="84"/>
      <c r="X14" s="87">
        <f t="shared" si="9"/>
        <v>0.11518597495787948</v>
      </c>
      <c r="Y14" s="87">
        <f t="shared" si="10"/>
        <v>0.36453486115158745</v>
      </c>
      <c r="Z14" s="84">
        <f>IF($M14=0,"-",(VLOOKUP($N14,'APP 2885'!B10:G59,4)*$I14)/(M14+P14))</f>
        <v>9.267527512228801</v>
      </c>
      <c r="AA14" s="6"/>
    </row>
    <row r="15" spans="1:27" s="74" customFormat="1" x14ac:dyDescent="0.25">
      <c r="A15" s="76"/>
      <c r="B15" s="73" t="s">
        <v>56</v>
      </c>
      <c r="C15" s="77" t="s">
        <v>57</v>
      </c>
      <c r="D15" s="73" t="s">
        <v>58</v>
      </c>
      <c r="E15" s="84">
        <v>5</v>
      </c>
      <c r="F15" s="84">
        <f t="shared" si="18"/>
        <v>0.19</v>
      </c>
      <c r="G15" s="84" t="s">
        <v>44</v>
      </c>
      <c r="H15" s="88">
        <v>20820</v>
      </c>
      <c r="I15" s="90">
        <v>3955.8</v>
      </c>
      <c r="J15" s="87">
        <v>2.15</v>
      </c>
      <c r="K15" s="87">
        <f t="shared" si="4"/>
        <v>44763</v>
      </c>
      <c r="L15" s="87">
        <f t="shared" si="0"/>
        <v>0.13054026846429162</v>
      </c>
      <c r="M15" s="87">
        <f t="shared" si="5"/>
        <v>42045.151610573448</v>
      </c>
      <c r="N15" s="84">
        <v>30</v>
      </c>
      <c r="O15" s="88">
        <f t="shared" si="1"/>
        <v>60396.63087614558</v>
      </c>
      <c r="P15" s="87">
        <f t="shared" si="2"/>
        <v>15059.832638819413</v>
      </c>
      <c r="Q15" s="87">
        <v>2</v>
      </c>
      <c r="R15" s="87">
        <f t="shared" si="6"/>
        <v>41640</v>
      </c>
      <c r="S15" s="87"/>
      <c r="T15" s="87">
        <f t="shared" si="7"/>
        <v>0.68944243074403422</v>
      </c>
      <c r="U15" s="87">
        <f t="shared" si="8"/>
        <v>0.9387913169377422</v>
      </c>
      <c r="V15" s="84">
        <f>IF(OR($R15=0,ISERROR(R15/I15)),"-",(VLOOKUP($N15,'APP 2885'!B10:G59,6)*$I15)/($R15+$P15))</f>
        <v>3.958455860879122</v>
      </c>
      <c r="W15" s="84"/>
      <c r="X15" s="87">
        <f t="shared" si="9"/>
        <v>0.69615061304983683</v>
      </c>
      <c r="Y15" s="87">
        <f t="shared" si="10"/>
        <v>0.94549949924354471</v>
      </c>
      <c r="Z15" s="84">
        <f>IF($M15=0,"-",(VLOOKUP($N15,'APP 2885'!B10:G59,4)*$I15)/(M15+P15))</f>
        <v>3.5730710144127102</v>
      </c>
      <c r="AA15" s="6"/>
    </row>
    <row r="16" spans="1:27" s="74" customFormat="1" x14ac:dyDescent="0.25">
      <c r="A16" s="76"/>
      <c r="B16" s="73" t="s">
        <v>59</v>
      </c>
      <c r="C16" s="77" t="s">
        <v>60</v>
      </c>
      <c r="D16" s="73" t="s">
        <v>61</v>
      </c>
      <c r="E16" s="84">
        <v>1</v>
      </c>
      <c r="F16" s="84">
        <f t="shared" si="18"/>
        <v>4.33</v>
      </c>
      <c r="G16" s="85" t="s">
        <v>31</v>
      </c>
      <c r="H16" s="84">
        <v>400</v>
      </c>
      <c r="I16" s="86">
        <v>1732</v>
      </c>
      <c r="J16" s="87">
        <v>21</v>
      </c>
      <c r="K16" s="87">
        <f t="shared" si="4"/>
        <v>8400</v>
      </c>
      <c r="L16" s="87">
        <f t="shared" si="0"/>
        <v>2.2670765102267616</v>
      </c>
      <c r="M16" s="87">
        <f t="shared" si="5"/>
        <v>7493.1693959092954</v>
      </c>
      <c r="N16" s="84">
        <v>18</v>
      </c>
      <c r="O16" s="88">
        <f t="shared" si="1"/>
        <v>20151.791202015662</v>
      </c>
      <c r="P16" s="87">
        <f t="shared" si="2"/>
        <v>6593.7686764839536</v>
      </c>
      <c r="Q16" s="87">
        <v>15</v>
      </c>
      <c r="R16" s="87">
        <f t="shared" si="6"/>
        <v>6000</v>
      </c>
      <c r="S16" s="87"/>
      <c r="T16" s="87">
        <f t="shared" si="7"/>
        <v>0.29774028223356425</v>
      </c>
      <c r="U16" s="87">
        <f t="shared" si="8"/>
        <v>0.62494537335342548</v>
      </c>
      <c r="V16" s="84">
        <f>IF(OR($R16=0,ISERROR(R16/I16)),"-",(VLOOKUP($N16,'APP 2885'!B10:G59,6)*$I16)/($R16+$P16))</f>
        <v>3.4153373390377761</v>
      </c>
      <c r="W16" s="84"/>
      <c r="X16" s="87">
        <f t="shared" si="9"/>
        <v>0.37183639512698996</v>
      </c>
      <c r="Y16" s="87">
        <f t="shared" si="10"/>
        <v>0.69904148624685114</v>
      </c>
      <c r="Z16" s="84">
        <f>IF($M16=0,"-",(VLOOKUP($N16,'APP 2885'!B10:G59,4)*$I16)/(M16+P16))</f>
        <v>2.77622857423095</v>
      </c>
      <c r="AA16" s="6"/>
    </row>
    <row r="17" spans="1:27" s="74" customFormat="1" x14ac:dyDescent="0.25">
      <c r="A17" s="76"/>
      <c r="B17" s="73" t="s">
        <v>62</v>
      </c>
      <c r="C17" s="77" t="s">
        <v>35</v>
      </c>
      <c r="D17" s="73" t="s">
        <v>63</v>
      </c>
      <c r="E17" s="84">
        <v>6</v>
      </c>
      <c r="F17" s="84">
        <f t="shared" si="18"/>
        <v>38</v>
      </c>
      <c r="G17" s="85" t="s">
        <v>31</v>
      </c>
      <c r="H17" s="84">
        <v>192</v>
      </c>
      <c r="I17" s="86">
        <v>7296</v>
      </c>
      <c r="J17" s="87">
        <v>137.9</v>
      </c>
      <c r="K17" s="87">
        <f t="shared" si="4"/>
        <v>26476.800000000003</v>
      </c>
      <c r="L17" s="87">
        <f t="shared" si="0"/>
        <v>21.20238089344857</v>
      </c>
      <c r="M17" s="87">
        <f t="shared" si="5"/>
        <v>22405.942868457874</v>
      </c>
      <c r="N17" s="84">
        <v>20</v>
      </c>
      <c r="O17" s="88">
        <f t="shared" si="1"/>
        <v>90463.491812047243</v>
      </c>
      <c r="P17" s="87">
        <f t="shared" si="2"/>
        <v>27776.060198398915</v>
      </c>
      <c r="Q17" s="87">
        <v>150</v>
      </c>
      <c r="R17" s="87">
        <f t="shared" si="6"/>
        <v>28800</v>
      </c>
      <c r="S17" s="87"/>
      <c r="T17" s="87">
        <f t="shared" si="7"/>
        <v>0.31836047253003152</v>
      </c>
      <c r="U17" s="87">
        <f t="shared" si="8"/>
        <v>0.62540212703645104</v>
      </c>
      <c r="V17" s="84">
        <f>IF(OR($R17=0,ISERROR(R17/I17)),"-",(VLOOKUP($N17,'APP 2885'!B10:G59,6)*$I17)/($R17+$P17))</f>
        <v>5.0668045635336112</v>
      </c>
      <c r="W17" s="84"/>
      <c r="X17" s="87">
        <f t="shared" si="9"/>
        <v>0.247679394412609</v>
      </c>
      <c r="Y17" s="87">
        <f t="shared" si="10"/>
        <v>0.55472104891902851</v>
      </c>
      <c r="Z17" s="84">
        <f>IF($M17=0,"-",(VLOOKUP($N17,'APP 2885'!B10:G59,4)*$I17)/(M17+P17))</f>
        <v>5.1933582573973522</v>
      </c>
      <c r="AA17" s="6"/>
    </row>
    <row r="18" spans="1:27" s="74" customFormat="1" x14ac:dyDescent="0.25">
      <c r="A18" s="76"/>
      <c r="B18" s="73" t="s">
        <v>64</v>
      </c>
      <c r="C18" s="77" t="s">
        <v>65</v>
      </c>
      <c r="D18" s="73" t="s">
        <v>66</v>
      </c>
      <c r="E18" s="84">
        <v>13</v>
      </c>
      <c r="F18" s="84">
        <f t="shared" ref="F18" si="19">I18/H18</f>
        <v>1.1000000000000001</v>
      </c>
      <c r="G18" s="85" t="s">
        <v>31</v>
      </c>
      <c r="H18" s="84">
        <v>1732.6</v>
      </c>
      <c r="I18" s="86">
        <v>1905.8600000000001</v>
      </c>
      <c r="J18" s="87">
        <v>6.72</v>
      </c>
      <c r="K18" s="87">
        <f t="shared" ref="K18" si="20">H18*J18</f>
        <v>11643.071999999998</v>
      </c>
      <c r="L18" s="87">
        <f t="shared" si="0"/>
        <v>0.5759316769629188</v>
      </c>
      <c r="M18" s="87">
        <f t="shared" ref="M18" si="21">MAX(0,H18*(J18-L18))</f>
        <v>10645.212776494045</v>
      </c>
      <c r="N18" s="84">
        <v>18</v>
      </c>
      <c r="O18" s="88">
        <f t="shared" si="1"/>
        <v>22174.649411243397</v>
      </c>
      <c r="P18" s="87">
        <f t="shared" si="2"/>
        <v>7255.6581811568749</v>
      </c>
      <c r="Q18" s="87">
        <v>5</v>
      </c>
      <c r="R18" s="87">
        <f t="shared" ref="R18" si="22">H18*Q18</f>
        <v>8663</v>
      </c>
      <c r="S18" s="87"/>
      <c r="T18" s="87">
        <f t="shared" ref="T18" si="23">IF(ISERROR(R18/O18),0,R18/O18)</f>
        <v>0.39067134002161619</v>
      </c>
      <c r="U18" s="87">
        <f t="shared" ref="U18" si="24">IF(O18=0,0,(R18+P18)/O18)</f>
        <v>0.71787643114147748</v>
      </c>
      <c r="V18" s="84">
        <f>IF(OR($R18=0,ISERROR(R18/I18)),"-",(VLOOKUP($N18,'APP 2885'!B10:G59,6)*$I18)/($R18+$P18))</f>
        <v>2.9732126252968119</v>
      </c>
      <c r="W18" s="84"/>
      <c r="X18" s="87">
        <f t="shared" ref="X18" si="25">IF(ISERROR(M18/O18),0,M18/O18)</f>
        <v>0.48006228098905201</v>
      </c>
      <c r="Y18" s="87">
        <f t="shared" ref="Y18" si="26">IF(O18=0,0,(M18+P18)/O18)</f>
        <v>0.80726737210891342</v>
      </c>
      <c r="Z18" s="84">
        <f>IF($M18=0,"-",(VLOOKUP($N18,'APP 2885'!B10:G59,4)*$I18)/(M18+P18))</f>
        <v>2.4040349154970539</v>
      </c>
      <c r="AA18" s="6"/>
    </row>
    <row r="19" spans="1:27" s="74" customFormat="1" x14ac:dyDescent="0.25">
      <c r="A19" s="76"/>
      <c r="B19" s="73" t="s">
        <v>64</v>
      </c>
      <c r="C19" s="77" t="s">
        <v>65</v>
      </c>
      <c r="D19" s="73" t="s">
        <v>66</v>
      </c>
      <c r="E19" s="84">
        <v>9</v>
      </c>
      <c r="F19" s="84">
        <f t="shared" si="18"/>
        <v>1.1125237191650854</v>
      </c>
      <c r="G19" s="85" t="s">
        <v>31</v>
      </c>
      <c r="H19" s="84">
        <v>5270</v>
      </c>
      <c r="I19" s="86">
        <v>5863</v>
      </c>
      <c r="J19" s="87">
        <v>6.72</v>
      </c>
      <c r="K19" s="87">
        <f t="shared" si="4"/>
        <v>35414.400000000001</v>
      </c>
      <c r="L19" s="87">
        <f t="shared" si="0"/>
        <v>0.58248877385433706</v>
      </c>
      <c r="M19" s="87">
        <f t="shared" si="5"/>
        <v>32344.684161787645</v>
      </c>
      <c r="N19" s="84">
        <v>18</v>
      </c>
      <c r="O19" s="88">
        <f t="shared" si="1"/>
        <v>68215.907515830142</v>
      </c>
      <c r="P19" s="87">
        <f t="shared" si="2"/>
        <v>22320.592234541236</v>
      </c>
      <c r="Q19" s="87">
        <v>6</v>
      </c>
      <c r="R19" s="87">
        <f t="shared" si="6"/>
        <v>31620</v>
      </c>
      <c r="S19" s="87"/>
      <c r="T19" s="87">
        <f t="shared" si="7"/>
        <v>0.46352824658474684</v>
      </c>
      <c r="U19" s="87">
        <f t="shared" si="8"/>
        <v>0.7907333377046083</v>
      </c>
      <c r="V19" s="84">
        <f>IF(OR($R19=0,ISERROR(R19/I19)),"-",(VLOOKUP($N19,'APP 2885'!B10:G59,6)*$I19)/($R19+$P19))</f>
        <v>2.6992655636206386</v>
      </c>
      <c r="W19" s="84"/>
      <c r="X19" s="87">
        <f t="shared" si="9"/>
        <v>0.47415163617491651</v>
      </c>
      <c r="Y19" s="87">
        <f t="shared" si="10"/>
        <v>0.8013567272947778</v>
      </c>
      <c r="Z19" s="84">
        <f>IF($M19=0,"-",(VLOOKUP($N19,'APP 2885'!B10:G59,4)*$I19)/(M19+P19))</f>
        <v>2.4217665898217349</v>
      </c>
      <c r="AA19" s="6"/>
    </row>
    <row r="20" spans="1:27" s="74" customFormat="1" x14ac:dyDescent="0.25">
      <c r="A20" s="76"/>
      <c r="B20" s="73" t="s">
        <v>67</v>
      </c>
      <c r="C20" s="71" t="s">
        <v>68</v>
      </c>
      <c r="D20" s="71" t="s">
        <v>68</v>
      </c>
      <c r="E20" s="84">
        <v>8</v>
      </c>
      <c r="F20" s="84">
        <f t="shared" si="18"/>
        <v>0.49753433313270673</v>
      </c>
      <c r="G20" s="84" t="s">
        <v>44</v>
      </c>
      <c r="H20" s="84">
        <v>3851.4326999999998</v>
      </c>
      <c r="I20" s="86">
        <v>1916.22</v>
      </c>
      <c r="J20" s="87">
        <v>24.31</v>
      </c>
      <c r="K20" s="87">
        <f t="shared" si="4"/>
        <v>93628.328936999998</v>
      </c>
      <c r="L20" s="87">
        <f t="shared" si="0"/>
        <v>0.39447555801934669</v>
      </c>
      <c r="M20" s="87">
        <f t="shared" si="5"/>
        <v>92109.032873493532</v>
      </c>
      <c r="N20" s="84">
        <v>45</v>
      </c>
      <c r="O20" s="88">
        <f t="shared" si="1"/>
        <v>33762.134744587973</v>
      </c>
      <c r="P20" s="87">
        <f t="shared" si="2"/>
        <v>7295.0989683903463</v>
      </c>
      <c r="Q20" s="87">
        <v>7.5</v>
      </c>
      <c r="R20" s="87">
        <f t="shared" si="6"/>
        <v>28885.74525</v>
      </c>
      <c r="S20" s="87"/>
      <c r="T20" s="87">
        <f t="shared" si="7"/>
        <v>0.85556631618592627</v>
      </c>
      <c r="U20" s="87">
        <f t="shared" si="8"/>
        <v>1.0716397079775914</v>
      </c>
      <c r="V20" s="84">
        <f>IF(OR($R20=0,ISERROR(R20/I20)),"-",(VLOOKUP($N20,'APP 2885'!B10:G59,6)*$I20)/($R20+$P20))</f>
        <v>5.1026985269779752</v>
      </c>
      <c r="W20" s="84"/>
      <c r="X20" s="87">
        <f t="shared" si="9"/>
        <v>2.7281756195306488</v>
      </c>
      <c r="Y20" s="87">
        <f t="shared" si="10"/>
        <v>2.9442490113223139</v>
      </c>
      <c r="Z20" s="84">
        <f>IF($M20=0,"-",(VLOOKUP($N20,'APP 2885'!B10:G59,4)*$I20)/(M20+P20))</f>
        <v>1.6884782019622246</v>
      </c>
      <c r="AA20" s="6"/>
    </row>
    <row r="21" spans="1:27" s="74" customFormat="1" x14ac:dyDescent="0.25">
      <c r="A21" s="76"/>
      <c r="B21" s="73" t="s">
        <v>69</v>
      </c>
      <c r="C21" s="77" t="s">
        <v>70</v>
      </c>
      <c r="D21" s="78" t="s">
        <v>71</v>
      </c>
      <c r="E21" s="84">
        <v>17</v>
      </c>
      <c r="F21" s="84">
        <v>0</v>
      </c>
      <c r="G21" s="84" t="s">
        <v>72</v>
      </c>
      <c r="H21" s="84">
        <v>76</v>
      </c>
      <c r="I21" s="91">
        <v>0</v>
      </c>
      <c r="J21" s="84"/>
      <c r="K21" s="87">
        <f t="shared" ref="K21:K27" si="27">H21*J21</f>
        <v>0</v>
      </c>
      <c r="L21" s="87">
        <f t="shared" si="0"/>
        <v>0</v>
      </c>
      <c r="M21" s="87">
        <f t="shared" ref="M21:M25" si="28">MAX(0,H21*(J21-L21))</f>
        <v>0</v>
      </c>
      <c r="N21" s="84"/>
      <c r="O21" s="88">
        <f t="shared" si="1"/>
        <v>0</v>
      </c>
      <c r="P21" s="87">
        <f t="shared" si="2"/>
        <v>0</v>
      </c>
      <c r="Q21" s="87">
        <v>100</v>
      </c>
      <c r="R21" s="87">
        <f t="shared" ref="R21:R23" si="29">H21*Q21</f>
        <v>7600</v>
      </c>
      <c r="S21" s="87"/>
      <c r="T21" s="87">
        <f t="shared" ref="T21:T25" si="30">IF(ISERROR(R21/O21),0,R21/O21)</f>
        <v>0</v>
      </c>
      <c r="U21" s="87">
        <f t="shared" ref="U21:U25" si="31">IF(O21=0,0,(R21+P21)/O21)</f>
        <v>0</v>
      </c>
      <c r="V21" s="84" t="str">
        <f>IF(OR($R21=0,ISERROR(R21/I21)),"-",(VLOOKUP($N21,'APP 2885'!B26:G75,6)*$I21)/($R21+$P21))</f>
        <v>-</v>
      </c>
      <c r="W21" s="84"/>
      <c r="X21" s="87">
        <f t="shared" ref="X21:X25" si="32">IF(ISERROR(M21/O21),0,M21/O21)</f>
        <v>0</v>
      </c>
      <c r="Y21" s="87">
        <f t="shared" ref="Y21:Y25" si="33">IF(O21=0,0,(M21+P21)/O21)</f>
        <v>0</v>
      </c>
      <c r="Z21" s="84" t="str">
        <f>IF($M21=0,"-",(VLOOKUP($N21,'APP 2885'!B26:G75,4)*$I21)/(M21+P21))</f>
        <v>-</v>
      </c>
      <c r="AA21" s="6"/>
    </row>
    <row r="22" spans="1:27" s="74" customFormat="1" x14ac:dyDescent="0.25">
      <c r="A22" s="76"/>
      <c r="B22" s="73" t="s">
        <v>73</v>
      </c>
      <c r="C22" s="77" t="s">
        <v>74</v>
      </c>
      <c r="D22" s="78" t="s">
        <v>71</v>
      </c>
      <c r="E22" s="84">
        <v>6</v>
      </c>
      <c r="F22" s="84">
        <v>0</v>
      </c>
      <c r="G22" s="84" t="s">
        <v>72</v>
      </c>
      <c r="H22" s="84">
        <v>6</v>
      </c>
      <c r="I22" s="91">
        <v>0</v>
      </c>
      <c r="J22" s="84"/>
      <c r="K22" s="87">
        <f t="shared" si="27"/>
        <v>0</v>
      </c>
      <c r="L22" s="87">
        <f t="shared" si="0"/>
        <v>0</v>
      </c>
      <c r="M22" s="87">
        <f t="shared" si="28"/>
        <v>0</v>
      </c>
      <c r="N22" s="84"/>
      <c r="O22" s="88">
        <f t="shared" si="1"/>
        <v>0</v>
      </c>
      <c r="P22" s="87">
        <f t="shared" si="2"/>
        <v>0</v>
      </c>
      <c r="Q22" s="87">
        <v>500</v>
      </c>
      <c r="R22" s="87">
        <f t="shared" si="29"/>
        <v>3000</v>
      </c>
      <c r="S22" s="87"/>
      <c r="T22" s="87">
        <f t="shared" si="30"/>
        <v>0</v>
      </c>
      <c r="U22" s="87">
        <f t="shared" si="31"/>
        <v>0</v>
      </c>
      <c r="V22" s="84" t="str">
        <f>IF(OR($R22=0,ISERROR(R22/I22)),"-",(VLOOKUP($N22,'APP 2885'!B26:G75,6)*$I22)/($R22+$P22))</f>
        <v>-</v>
      </c>
      <c r="W22" s="84"/>
      <c r="X22" s="87">
        <f t="shared" si="32"/>
        <v>0</v>
      </c>
      <c r="Y22" s="87">
        <f t="shared" si="33"/>
        <v>0</v>
      </c>
      <c r="Z22" s="84" t="str">
        <f>IF($M22=0,"-",(VLOOKUP($N22,'APP 2885'!B26:G75,4)*$I22)/(M22+P22))</f>
        <v>-</v>
      </c>
      <c r="AA22" s="6"/>
    </row>
    <row r="23" spans="1:27" s="74" customFormat="1" x14ac:dyDescent="0.25">
      <c r="A23" s="76"/>
      <c r="B23" s="73" t="s">
        <v>75</v>
      </c>
      <c r="C23" s="77" t="s">
        <v>76</v>
      </c>
      <c r="D23" s="78" t="s">
        <v>71</v>
      </c>
      <c r="E23" s="84">
        <v>2</v>
      </c>
      <c r="F23" s="84">
        <v>0</v>
      </c>
      <c r="G23" s="84" t="s">
        <v>72</v>
      </c>
      <c r="H23" s="84">
        <v>2</v>
      </c>
      <c r="I23" s="86">
        <v>0</v>
      </c>
      <c r="J23" s="84"/>
      <c r="K23" s="87">
        <f t="shared" si="27"/>
        <v>0</v>
      </c>
      <c r="L23" s="87">
        <f t="shared" si="0"/>
        <v>0</v>
      </c>
      <c r="M23" s="87">
        <f t="shared" si="28"/>
        <v>0</v>
      </c>
      <c r="N23" s="84"/>
      <c r="O23" s="88">
        <f t="shared" si="1"/>
        <v>0</v>
      </c>
      <c r="P23" s="87">
        <f t="shared" si="2"/>
        <v>0</v>
      </c>
      <c r="Q23" s="87">
        <v>300</v>
      </c>
      <c r="R23" s="87">
        <f t="shared" si="29"/>
        <v>600</v>
      </c>
      <c r="S23" s="87"/>
      <c r="T23" s="87">
        <f t="shared" si="30"/>
        <v>0</v>
      </c>
      <c r="U23" s="87">
        <f t="shared" si="31"/>
        <v>0</v>
      </c>
      <c r="V23" s="84" t="str">
        <f>IF(OR($R23=0,ISERROR(R23/I23)),"-",(VLOOKUP($N23,'APP 2885'!B26:G75,6)*$I23)/($R23+$P23))</f>
        <v>-</v>
      </c>
      <c r="W23" s="84"/>
      <c r="X23" s="87">
        <f t="shared" si="32"/>
        <v>0</v>
      </c>
      <c r="Y23" s="87">
        <f t="shared" si="33"/>
        <v>0</v>
      </c>
      <c r="Z23" s="84" t="str">
        <f>IF($M23=0,"-",(VLOOKUP($N23,'APP 2885'!B26:G75,4)*$I23)/(M23+P23))</f>
        <v>-</v>
      </c>
      <c r="AA23" s="6"/>
    </row>
    <row r="24" spans="1:27" x14ac:dyDescent="0.25">
      <c r="A24" s="22"/>
      <c r="B24" s="72" t="s">
        <v>77</v>
      </c>
      <c r="C24" s="54"/>
      <c r="D24" s="23"/>
      <c r="E24" s="24"/>
      <c r="F24" s="24"/>
      <c r="G24" s="24"/>
      <c r="H24" s="24"/>
      <c r="I24" s="55"/>
      <c r="J24" s="24"/>
      <c r="K24" s="25"/>
      <c r="L24" s="107"/>
      <c r="M24" s="25"/>
      <c r="N24" s="24"/>
      <c r="O24" s="106"/>
      <c r="P24" s="25"/>
      <c r="Q24" s="25"/>
      <c r="R24" s="25"/>
      <c r="S24" s="25"/>
      <c r="T24" s="25"/>
      <c r="U24" s="25"/>
      <c r="V24" s="24"/>
      <c r="W24" s="24"/>
      <c r="X24" s="25"/>
      <c r="Y24" s="25"/>
      <c r="Z24" s="24"/>
      <c r="AA24" s="1"/>
    </row>
    <row r="25" spans="1:27" s="82" customFormat="1" x14ac:dyDescent="0.2">
      <c r="A25" s="80" t="s">
        <v>78</v>
      </c>
      <c r="B25" s="80" t="s">
        <v>79</v>
      </c>
      <c r="C25" s="79"/>
      <c r="D25" s="75"/>
      <c r="E25" s="52"/>
      <c r="F25" s="92">
        <v>21415</v>
      </c>
      <c r="G25" s="52" t="s">
        <v>72</v>
      </c>
      <c r="H25" s="52">
        <v>1</v>
      </c>
      <c r="I25" s="92">
        <v>21415</v>
      </c>
      <c r="J25" s="52">
        <v>176000</v>
      </c>
      <c r="K25" s="53">
        <f t="shared" si="27"/>
        <v>176000</v>
      </c>
      <c r="L25" s="107">
        <f t="shared" ref="L25:L41" si="34">PV($C$46,$N25,(-0.05*0.9*$F25))</f>
        <v>6213.3577838555375</v>
      </c>
      <c r="M25" s="53">
        <f t="shared" si="28"/>
        <v>169786.64221614445</v>
      </c>
      <c r="N25" s="52">
        <v>8</v>
      </c>
      <c r="O25" s="106">
        <f t="shared" ref="O25:O41" si="35">PV($C$46,N25,-I25)</f>
        <v>138074.61741901195</v>
      </c>
      <c r="P25" s="53">
        <f t="shared" ref="P25:P41" si="36">$C$48*I25/SUM($I$25:$I$41)</f>
        <v>59179.773886161929</v>
      </c>
      <c r="Q25" s="53"/>
      <c r="R25" s="53">
        <v>9341</v>
      </c>
      <c r="S25" s="53"/>
      <c r="T25" s="53">
        <f t="shared" si="30"/>
        <v>6.7651826053249722E-2</v>
      </c>
      <c r="U25" s="53">
        <f t="shared" si="31"/>
        <v>0.49625901680555429</v>
      </c>
      <c r="V25" s="52">
        <f>IF($R25=0,"-",(VLOOKUP($N25,'APP 2885'!$B$10:$G$59,6)*$I25)/($R25+$P25))</f>
        <v>3.5801587691866752</v>
      </c>
      <c r="W25" s="52"/>
      <c r="X25" s="53">
        <f t="shared" si="32"/>
        <v>1.229673095532807</v>
      </c>
      <c r="Y25" s="53">
        <f t="shared" si="33"/>
        <v>1.6582802862851116</v>
      </c>
      <c r="Z25" s="52">
        <f>IF($M25=0,"-",(VLOOKUP($N25,'APP 2885'!$B$10:$G$59,4)*$I25)/(M25+P25))</f>
        <v>0.97363689310833568</v>
      </c>
      <c r="AA25" s="81"/>
    </row>
    <row r="26" spans="1:27" s="82" customFormat="1" x14ac:dyDescent="0.2">
      <c r="A26" s="83" t="s">
        <v>80</v>
      </c>
      <c r="B26" s="80" t="s">
        <v>79</v>
      </c>
      <c r="C26" s="79"/>
      <c r="D26" s="75"/>
      <c r="E26" s="52"/>
      <c r="F26" s="93">
        <v>6015</v>
      </c>
      <c r="G26" s="52" t="s">
        <v>72</v>
      </c>
      <c r="H26" s="52">
        <v>1</v>
      </c>
      <c r="I26" s="93">
        <v>6015</v>
      </c>
      <c r="J26" s="52">
        <v>16800</v>
      </c>
      <c r="K26" s="53">
        <f t="shared" si="27"/>
        <v>16800</v>
      </c>
      <c r="L26" s="107">
        <f t="shared" si="34"/>
        <v>1745.194819980904</v>
      </c>
      <c r="M26" s="53">
        <f t="shared" ref="M26:M41" si="37">MAX(0,H26*(J26-L26))</f>
        <v>15054.805180019095</v>
      </c>
      <c r="N26" s="52">
        <v>8</v>
      </c>
      <c r="O26" s="106">
        <f t="shared" si="35"/>
        <v>38782.107110686753</v>
      </c>
      <c r="P26" s="53">
        <f t="shared" si="36"/>
        <v>16622.289980166424</v>
      </c>
      <c r="Q26" s="53"/>
      <c r="R26" s="53">
        <v>5534</v>
      </c>
      <c r="S26" s="53"/>
      <c r="T26" s="53">
        <f t="shared" ref="T26:T42" si="38">IF(ISERROR(R26/O26),0,R26/O26)</f>
        <v>0.14269467061718927</v>
      </c>
      <c r="U26" s="53">
        <f>IF(O26=0,0,(R26+P26)/O26)</f>
        <v>0.57130186136949379</v>
      </c>
      <c r="V26" s="52">
        <f>IF($R26=0,"-",(VLOOKUP($N26,'APP 2885'!$B$10:$G$59,6)*$I26)/($R26+$P26))</f>
        <v>3.1098902190610538</v>
      </c>
      <c r="W26" s="52"/>
      <c r="X26" s="53">
        <f t="shared" ref="X26:X41" si="39">IF(ISERROR(M26/O26),0,M26/O26)</f>
        <v>0.38818945904748459</v>
      </c>
      <c r="Y26" s="53">
        <f t="shared" ref="Y26:Y41" si="40">IF(O26=0,0,(M26+P26)/O26)</f>
        <v>0.81679664979978917</v>
      </c>
      <c r="Z26" s="52">
        <f>IF($M26=0,"-",(VLOOKUP($N26,'APP 2885'!$B$10:$G$59,4)*$I26)/(M26+P26))</f>
        <v>1.9767011363687581</v>
      </c>
      <c r="AA26" s="81"/>
    </row>
    <row r="27" spans="1:27" s="82" customFormat="1" x14ac:dyDescent="0.2">
      <c r="A27" s="80" t="s">
        <v>81</v>
      </c>
      <c r="B27" s="80" t="s">
        <v>82</v>
      </c>
      <c r="C27" s="79"/>
      <c r="D27" s="75"/>
      <c r="E27" s="52"/>
      <c r="F27" s="92">
        <v>5410</v>
      </c>
      <c r="G27" s="52" t="s">
        <v>72</v>
      </c>
      <c r="H27" s="52">
        <v>1</v>
      </c>
      <c r="I27" s="92">
        <v>5410</v>
      </c>
      <c r="J27" s="52">
        <v>117662</v>
      </c>
      <c r="K27" s="53">
        <f t="shared" si="27"/>
        <v>117662</v>
      </c>
      <c r="L27" s="107">
        <f t="shared" si="34"/>
        <v>2516.7106519828867</v>
      </c>
      <c r="M27" s="53">
        <f t="shared" si="37"/>
        <v>115145.28934801712</v>
      </c>
      <c r="N27" s="52">
        <v>15</v>
      </c>
      <c r="O27" s="106">
        <f t="shared" si="35"/>
        <v>55926.903377397481</v>
      </c>
      <c r="P27" s="53">
        <f t="shared" si="36"/>
        <v>14950.388826716602</v>
      </c>
      <c r="Q27" s="53"/>
      <c r="R27" s="53">
        <v>12984</v>
      </c>
      <c r="S27" s="53"/>
      <c r="T27" s="53">
        <f t="shared" si="38"/>
        <v>0.23216018080570872</v>
      </c>
      <c r="U27" s="53">
        <f t="shared" ref="U27:U41" si="41">IF(O27=0,0,(R27+P27)/O27)</f>
        <v>0.49948034201382441</v>
      </c>
      <c r="V27" s="52">
        <f>IF($R27=0,"-",(VLOOKUP($N27,'APP 2885'!$B$10:$G$59,6)*$I27)/($R27+$P27))</f>
        <v>4.0058309739348159</v>
      </c>
      <c r="W27" s="52"/>
      <c r="X27" s="53">
        <f t="shared" si="39"/>
        <v>2.0588532958996688</v>
      </c>
      <c r="Y27" s="53">
        <f t="shared" si="40"/>
        <v>2.3261734571077843</v>
      </c>
      <c r="Z27" s="52">
        <f>IF($M27=0,"-",(VLOOKUP($N27,'APP 2885'!$B$10:$G$59,4)*$I27)/(M27+P27))</f>
        <v>0.78179384147868658</v>
      </c>
      <c r="AA27" s="81"/>
    </row>
    <row r="28" spans="1:27" s="82" customFormat="1" x14ac:dyDescent="0.2">
      <c r="A28" s="83" t="s">
        <v>83</v>
      </c>
      <c r="B28" s="80" t="s">
        <v>82</v>
      </c>
      <c r="C28" s="79"/>
      <c r="D28" s="75"/>
      <c r="E28" s="52"/>
      <c r="F28" s="93">
        <v>4257</v>
      </c>
      <c r="G28" s="52" t="s">
        <v>72</v>
      </c>
      <c r="H28" s="52">
        <v>1</v>
      </c>
      <c r="I28" s="93">
        <v>4257</v>
      </c>
      <c r="J28" s="52">
        <v>78605</v>
      </c>
      <c r="K28" s="53">
        <f t="shared" ref="K28:K41" si="42">H28*J28</f>
        <v>78605</v>
      </c>
      <c r="L28" s="107">
        <f t="shared" si="34"/>
        <v>1980.3396017543714</v>
      </c>
      <c r="M28" s="53">
        <f t="shared" si="37"/>
        <v>76624.660398245629</v>
      </c>
      <c r="N28" s="52">
        <v>15</v>
      </c>
      <c r="O28" s="106">
        <f t="shared" si="35"/>
        <v>44007.54670565269</v>
      </c>
      <c r="P28" s="53">
        <f t="shared" si="36"/>
        <v>11764.104479728758</v>
      </c>
      <c r="Q28" s="53"/>
      <c r="R28" s="53">
        <v>10217</v>
      </c>
      <c r="S28" s="53"/>
      <c r="T28" s="53">
        <f t="shared" si="38"/>
        <v>0.23216472548076952</v>
      </c>
      <c r="U28" s="53">
        <f t="shared" si="41"/>
        <v>0.49948488668888519</v>
      </c>
      <c r="V28" s="52">
        <f>IF($R28=0,"-",(VLOOKUP($N28,'APP 2885'!$B$10:$G$59,6)*$I28)/($R28+$P28))</f>
        <v>4.0057945259849177</v>
      </c>
      <c r="W28" s="52"/>
      <c r="X28" s="53">
        <f t="shared" si="39"/>
        <v>1.7411709157693931</v>
      </c>
      <c r="Y28" s="53">
        <f t="shared" si="40"/>
        <v>2.0084910769775086</v>
      </c>
      <c r="Z28" s="52">
        <f>IF($M28=0,"-",(VLOOKUP($N28,'APP 2885'!$B$10:$G$59,4)*$I28)/(M28+P28))</f>
        <v>0.9054499190082369</v>
      </c>
      <c r="AA28" s="81"/>
    </row>
    <row r="29" spans="1:27" s="82" customFormat="1" x14ac:dyDescent="0.2">
      <c r="A29" s="80" t="s">
        <v>84</v>
      </c>
      <c r="B29" s="80" t="s">
        <v>85</v>
      </c>
      <c r="C29" s="79"/>
      <c r="D29" s="75"/>
      <c r="E29" s="52"/>
      <c r="F29" s="92">
        <v>12702</v>
      </c>
      <c r="G29" s="52" t="s">
        <v>72</v>
      </c>
      <c r="H29" s="52">
        <v>1</v>
      </c>
      <c r="I29" s="92">
        <v>12702</v>
      </c>
      <c r="J29" s="52">
        <v>70000</v>
      </c>
      <c r="K29" s="53">
        <f t="shared" si="42"/>
        <v>70000</v>
      </c>
      <c r="L29" s="107">
        <f t="shared" si="34"/>
        <v>5049.0459523965201</v>
      </c>
      <c r="M29" s="53">
        <f t="shared" si="37"/>
        <v>64950.954047603482</v>
      </c>
      <c r="N29" s="52">
        <v>12</v>
      </c>
      <c r="O29" s="106">
        <f t="shared" si="35"/>
        <v>112201.02116436711</v>
      </c>
      <c r="P29" s="53">
        <f t="shared" si="36"/>
        <v>35101.633803503566</v>
      </c>
      <c r="Q29" s="53"/>
      <c r="R29" s="53">
        <v>16259</v>
      </c>
      <c r="S29" s="53"/>
      <c r="T29" s="53">
        <f t="shared" si="38"/>
        <v>0.14490955457688426</v>
      </c>
      <c r="U29" s="53">
        <f t="shared" si="41"/>
        <v>0.45775549340378657</v>
      </c>
      <c r="V29" s="52">
        <f>IF($R29=0,"-",(VLOOKUP($N29,'APP 2885'!$B$10:$G$59,6)*$I29)/($R29+$P29))</f>
        <v>4.0582834354700186</v>
      </c>
      <c r="W29" s="52"/>
      <c r="X29" s="53">
        <f t="shared" si="39"/>
        <v>0.57888023989063886</v>
      </c>
      <c r="Y29" s="53">
        <f t="shared" si="40"/>
        <v>0.89172617871754123</v>
      </c>
      <c r="Z29" s="52">
        <f>IF($M29=0,"-",(VLOOKUP($N29,'APP 2885'!$B$10:$G$59,4)*$I29)/(M29+P29))</f>
        <v>1.894142311261598</v>
      </c>
      <c r="AA29" s="81"/>
    </row>
    <row r="30" spans="1:27" s="82" customFormat="1" x14ac:dyDescent="0.2">
      <c r="A30" s="80" t="s">
        <v>86</v>
      </c>
      <c r="B30" s="80" t="s">
        <v>85</v>
      </c>
      <c r="C30" s="79"/>
      <c r="D30" s="75"/>
      <c r="E30" s="52"/>
      <c r="F30" s="92">
        <v>12702</v>
      </c>
      <c r="G30" s="52" t="s">
        <v>72</v>
      </c>
      <c r="H30" s="52">
        <v>1</v>
      </c>
      <c r="I30" s="92">
        <v>12702</v>
      </c>
      <c r="J30" s="52">
        <v>70000</v>
      </c>
      <c r="K30" s="53">
        <f t="shared" si="42"/>
        <v>70000</v>
      </c>
      <c r="L30" s="107">
        <f t="shared" si="34"/>
        <v>5049.0459523965201</v>
      </c>
      <c r="M30" s="53">
        <f t="shared" si="37"/>
        <v>64950.954047603482</v>
      </c>
      <c r="N30" s="52">
        <v>12</v>
      </c>
      <c r="O30" s="106">
        <f t="shared" si="35"/>
        <v>112201.02116436711</v>
      </c>
      <c r="P30" s="53">
        <f t="shared" si="36"/>
        <v>35101.633803503566</v>
      </c>
      <c r="Q30" s="53"/>
      <c r="R30" s="53">
        <v>16259</v>
      </c>
      <c r="S30" s="53"/>
      <c r="T30" s="53">
        <f t="shared" si="38"/>
        <v>0.14490955457688426</v>
      </c>
      <c r="U30" s="53">
        <f t="shared" si="41"/>
        <v>0.45775549340378657</v>
      </c>
      <c r="V30" s="52">
        <f>IF($R30=0,"-",(VLOOKUP($N30,'APP 2885'!$B$10:$G$59,6)*$I30)/($R30+$P30))</f>
        <v>4.0582834354700186</v>
      </c>
      <c r="W30" s="52"/>
      <c r="X30" s="53">
        <f t="shared" si="39"/>
        <v>0.57888023989063886</v>
      </c>
      <c r="Y30" s="53">
        <f t="shared" si="40"/>
        <v>0.89172617871754123</v>
      </c>
      <c r="Z30" s="52">
        <f>IF($M30=0,"-",(VLOOKUP($N30,'APP 2885'!$B$10:$G$59,4)*$I30)/(M30+P30))</f>
        <v>1.894142311261598</v>
      </c>
      <c r="AA30" s="81"/>
    </row>
    <row r="31" spans="1:27" s="82" customFormat="1" x14ac:dyDescent="0.2">
      <c r="A31" s="80" t="s">
        <v>87</v>
      </c>
      <c r="B31" s="80" t="s">
        <v>85</v>
      </c>
      <c r="C31" s="79"/>
      <c r="D31" s="75"/>
      <c r="E31" s="52"/>
      <c r="F31" s="92">
        <v>12702</v>
      </c>
      <c r="G31" s="52" t="s">
        <v>72</v>
      </c>
      <c r="H31" s="52">
        <v>1</v>
      </c>
      <c r="I31" s="92">
        <v>12702</v>
      </c>
      <c r="J31" s="52">
        <v>70000</v>
      </c>
      <c r="K31" s="53">
        <f t="shared" si="42"/>
        <v>70000</v>
      </c>
      <c r="L31" s="107">
        <f t="shared" si="34"/>
        <v>5049.0459523965201</v>
      </c>
      <c r="M31" s="53">
        <f t="shared" si="37"/>
        <v>64950.954047603482</v>
      </c>
      <c r="N31" s="52">
        <v>12</v>
      </c>
      <c r="O31" s="106">
        <f t="shared" si="35"/>
        <v>112201.02116436711</v>
      </c>
      <c r="P31" s="53">
        <f t="shared" si="36"/>
        <v>35101.633803503566</v>
      </c>
      <c r="Q31" s="53"/>
      <c r="R31" s="53">
        <v>16259</v>
      </c>
      <c r="S31" s="53"/>
      <c r="T31" s="53">
        <f t="shared" si="38"/>
        <v>0.14490955457688426</v>
      </c>
      <c r="U31" s="53">
        <f t="shared" si="41"/>
        <v>0.45775549340378657</v>
      </c>
      <c r="V31" s="52">
        <f>IF($R31=0,"-",(VLOOKUP($N31,'APP 2885'!$B$10:$G$59,6)*$I31)/($R31+$P31))</f>
        <v>4.0582834354700186</v>
      </c>
      <c r="W31" s="52"/>
      <c r="X31" s="53">
        <f t="shared" si="39"/>
        <v>0.57888023989063886</v>
      </c>
      <c r="Y31" s="53">
        <f t="shared" si="40"/>
        <v>0.89172617871754123</v>
      </c>
      <c r="Z31" s="52">
        <f>IF($M31=0,"-",(VLOOKUP($N31,'APP 2885'!$B$10:$G$59,4)*$I31)/(M31+P31))</f>
        <v>1.894142311261598</v>
      </c>
      <c r="AA31" s="81"/>
    </row>
    <row r="32" spans="1:27" s="82" customFormat="1" x14ac:dyDescent="0.2">
      <c r="A32" s="80" t="s">
        <v>88</v>
      </c>
      <c r="B32" s="80" t="s">
        <v>85</v>
      </c>
      <c r="C32" s="79"/>
      <c r="D32" s="75"/>
      <c r="E32" s="52"/>
      <c r="F32" s="92">
        <v>3447</v>
      </c>
      <c r="G32" s="52" t="s">
        <v>72</v>
      </c>
      <c r="H32" s="52">
        <v>1</v>
      </c>
      <c r="I32" s="92">
        <v>3447</v>
      </c>
      <c r="J32" s="52">
        <v>30200</v>
      </c>
      <c r="K32" s="53">
        <f t="shared" si="42"/>
        <v>30200</v>
      </c>
      <c r="L32" s="107">
        <f t="shared" si="34"/>
        <v>1603.5307980378946</v>
      </c>
      <c r="M32" s="53">
        <f t="shared" si="37"/>
        <v>28596.469201962107</v>
      </c>
      <c r="N32" s="52">
        <v>15</v>
      </c>
      <c r="O32" s="106">
        <f t="shared" si="35"/>
        <v>35634.017734175439</v>
      </c>
      <c r="P32" s="53">
        <f t="shared" si="36"/>
        <v>9525.6913651926297</v>
      </c>
      <c r="Q32" s="53"/>
      <c r="R32" s="53">
        <v>11720</v>
      </c>
      <c r="S32" s="53"/>
      <c r="T32" s="53">
        <f t="shared" si="38"/>
        <v>0.3288992020891241</v>
      </c>
      <c r="U32" s="53">
        <f t="shared" si="41"/>
        <v>0.59621936329723979</v>
      </c>
      <c r="V32" s="52">
        <f>IF($R32=0,"-",(VLOOKUP($N32,'APP 2885'!$B$10:$G$59,6)*$I32)/($R32+$P32))</f>
        <v>3.3558685746894059</v>
      </c>
      <c r="W32" s="52"/>
      <c r="X32" s="53">
        <f t="shared" si="39"/>
        <v>0.80250476988835739</v>
      </c>
      <c r="Y32" s="53">
        <f t="shared" si="40"/>
        <v>1.0698249310964729</v>
      </c>
      <c r="Z32" s="52">
        <f>IF($M32=0,"-",(VLOOKUP($N32,'APP 2885'!$B$10:$G$59,4)*$I32)/(M32+P32))</f>
        <v>1.6998931601960001</v>
      </c>
      <c r="AA32" s="81"/>
    </row>
    <row r="33" spans="1:27" s="82" customFormat="1" x14ac:dyDescent="0.25">
      <c r="A33" s="80" t="s">
        <v>89</v>
      </c>
      <c r="B33" s="80" t="s">
        <v>85</v>
      </c>
      <c r="C33" s="79"/>
      <c r="D33" s="75"/>
      <c r="E33" s="52"/>
      <c r="F33" s="102">
        <v>11505</v>
      </c>
      <c r="G33" s="52" t="s">
        <v>72</v>
      </c>
      <c r="H33" s="52">
        <v>1</v>
      </c>
      <c r="I33" s="102">
        <v>11505</v>
      </c>
      <c r="J33" s="52">
        <v>70000</v>
      </c>
      <c r="K33" s="53">
        <f t="shared" si="42"/>
        <v>70000</v>
      </c>
      <c r="L33" s="107">
        <f t="shared" si="34"/>
        <v>4573.2383626454066</v>
      </c>
      <c r="M33" s="53">
        <f t="shared" si="37"/>
        <v>65426.76163735459</v>
      </c>
      <c r="N33" s="52">
        <v>12</v>
      </c>
      <c r="O33" s="106">
        <f t="shared" si="35"/>
        <v>101627.51916989793</v>
      </c>
      <c r="P33" s="53">
        <f t="shared" si="36"/>
        <v>31793.75664535573</v>
      </c>
      <c r="Q33" s="53"/>
      <c r="R33" s="53">
        <v>14726</v>
      </c>
      <c r="S33" s="53"/>
      <c r="T33" s="53">
        <f t="shared" si="38"/>
        <v>0.144901697102155</v>
      </c>
      <c r="U33" s="53">
        <f t="shared" si="41"/>
        <v>0.45774763592905732</v>
      </c>
      <c r="V33" s="52">
        <f>IF($R33=0,"-",(VLOOKUP($N33,'APP 2885'!$B$10:$G$59,6)*$I33)/($R33+$P33))</f>
        <v>4.0583530980024616</v>
      </c>
      <c r="W33" s="52"/>
      <c r="X33" s="53">
        <f t="shared" si="39"/>
        <v>0.64378981374105992</v>
      </c>
      <c r="Y33" s="53">
        <f t="shared" si="40"/>
        <v>0.95663575256796218</v>
      </c>
      <c r="Z33" s="52">
        <f>IF($M33=0,"-",(VLOOKUP($N33,'APP 2885'!$B$10:$G$59,4)*$I33)/(M33+P33))</f>
        <v>1.7656211161191375</v>
      </c>
      <c r="AA33" s="81"/>
    </row>
    <row r="34" spans="1:27" s="82" customFormat="1" x14ac:dyDescent="0.25">
      <c r="A34" s="80" t="s">
        <v>90</v>
      </c>
      <c r="B34" s="80" t="s">
        <v>85</v>
      </c>
      <c r="C34" s="79"/>
      <c r="D34" s="75"/>
      <c r="E34" s="52"/>
      <c r="F34" s="102">
        <v>11307</v>
      </c>
      <c r="G34" s="52" t="s">
        <v>72</v>
      </c>
      <c r="H34" s="52">
        <v>1</v>
      </c>
      <c r="I34" s="102">
        <v>11307</v>
      </c>
      <c r="J34" s="52">
        <v>70000</v>
      </c>
      <c r="K34" s="53">
        <f t="shared" si="42"/>
        <v>70000</v>
      </c>
      <c r="L34" s="107">
        <f t="shared" si="34"/>
        <v>4494.5333477993581</v>
      </c>
      <c r="M34" s="53">
        <f t="shared" si="37"/>
        <v>65505.466652200645</v>
      </c>
      <c r="N34" s="52">
        <v>12</v>
      </c>
      <c r="O34" s="106">
        <f t="shared" si="35"/>
        <v>99878.518839985743</v>
      </c>
      <c r="P34" s="53">
        <f t="shared" si="36"/>
        <v>31246.588995135789</v>
      </c>
      <c r="Q34" s="53"/>
      <c r="R34" s="53">
        <v>14473</v>
      </c>
      <c r="S34" s="53"/>
      <c r="T34" s="53">
        <f t="shared" si="38"/>
        <v>0.14490603353046347</v>
      </c>
      <c r="U34" s="53">
        <f t="shared" si="41"/>
        <v>0.45775197235736576</v>
      </c>
      <c r="V34" s="52">
        <f>IF($R34=0,"-",(VLOOKUP($N34,'APP 2885'!$B$10:$G$59,6)*$I34)/($R34+$P34))</f>
        <v>4.0583146519479971</v>
      </c>
      <c r="W34" s="52"/>
      <c r="X34" s="53">
        <f t="shared" si="39"/>
        <v>0.65585140241362827</v>
      </c>
      <c r="Y34" s="53">
        <f t="shared" si="40"/>
        <v>0.96869734124053064</v>
      </c>
      <c r="Z34" s="52">
        <f>IF($M34=0,"-",(VLOOKUP($N34,'APP 2885'!$B$10:$G$59,4)*$I34)/(M34+P34))</f>
        <v>1.7436367513979976</v>
      </c>
      <c r="AA34" s="81"/>
    </row>
    <row r="35" spans="1:27" s="82" customFormat="1" x14ac:dyDescent="0.25">
      <c r="A35" s="80" t="s">
        <v>91</v>
      </c>
      <c r="B35" s="80" t="s">
        <v>85</v>
      </c>
      <c r="C35" s="79"/>
      <c r="D35" s="75"/>
      <c r="E35" s="52"/>
      <c r="F35" s="102">
        <v>13405</v>
      </c>
      <c r="G35" s="52" t="s">
        <v>72</v>
      </c>
      <c r="H35" s="52">
        <v>1</v>
      </c>
      <c r="I35" s="102">
        <v>13405</v>
      </c>
      <c r="J35" s="52">
        <v>70000</v>
      </c>
      <c r="K35" s="53">
        <f t="shared" si="42"/>
        <v>70000</v>
      </c>
      <c r="L35" s="107">
        <f t="shared" si="34"/>
        <v>5328.4885051074907</v>
      </c>
      <c r="M35" s="53">
        <f t="shared" si="37"/>
        <v>64671.511494892511</v>
      </c>
      <c r="N35" s="52">
        <v>12</v>
      </c>
      <c r="O35" s="106">
        <f t="shared" si="35"/>
        <v>118410.85566905534</v>
      </c>
      <c r="P35" s="53">
        <f t="shared" si="36"/>
        <v>37044.35530908245</v>
      </c>
      <c r="Q35" s="53"/>
      <c r="R35" s="53">
        <v>17158</v>
      </c>
      <c r="S35" s="53"/>
      <c r="T35" s="53">
        <f t="shared" si="38"/>
        <v>0.14490225497529235</v>
      </c>
      <c r="U35" s="53">
        <f t="shared" si="41"/>
        <v>0.45774819380219472</v>
      </c>
      <c r="V35" s="52">
        <f>IF($R35=0,"-",(VLOOKUP($N35,'APP 2885'!$B$10:$G$59,6)*$I35)/($R35+$P35))</f>
        <v>4.0583481519508853</v>
      </c>
      <c r="W35" s="52"/>
      <c r="X35" s="53">
        <f t="shared" si="39"/>
        <v>0.54616201470278969</v>
      </c>
      <c r="Y35" s="53">
        <f t="shared" si="40"/>
        <v>0.85900795352969206</v>
      </c>
      <c r="Z35" s="52">
        <f>IF($M35=0,"-",(VLOOKUP($N35,'APP 2885'!$B$10:$G$59,4)*$I35)/(M35+P35))</f>
        <v>1.9662871318340285</v>
      </c>
      <c r="AA35" s="81"/>
    </row>
    <row r="36" spans="1:27" s="82" customFormat="1" x14ac:dyDescent="0.25">
      <c r="A36" s="80" t="s">
        <v>92</v>
      </c>
      <c r="B36" s="80" t="s">
        <v>85</v>
      </c>
      <c r="C36" s="79"/>
      <c r="D36" s="75"/>
      <c r="E36" s="52"/>
      <c r="F36" s="102">
        <v>13405</v>
      </c>
      <c r="G36" s="52" t="s">
        <v>72</v>
      </c>
      <c r="H36" s="52">
        <v>1</v>
      </c>
      <c r="I36" s="102">
        <v>13405</v>
      </c>
      <c r="J36" s="52">
        <v>70000</v>
      </c>
      <c r="K36" s="53">
        <f t="shared" si="42"/>
        <v>70000</v>
      </c>
      <c r="L36" s="107">
        <f t="shared" si="34"/>
        <v>5328.4885051074907</v>
      </c>
      <c r="M36" s="53">
        <f t="shared" si="37"/>
        <v>64671.511494892511</v>
      </c>
      <c r="N36" s="52">
        <v>12</v>
      </c>
      <c r="O36" s="106">
        <f t="shared" si="35"/>
        <v>118410.85566905534</v>
      </c>
      <c r="P36" s="53">
        <f t="shared" si="36"/>
        <v>37044.35530908245</v>
      </c>
      <c r="Q36" s="53"/>
      <c r="R36" s="53">
        <v>17158</v>
      </c>
      <c r="S36" s="53"/>
      <c r="T36" s="53">
        <f t="shared" si="38"/>
        <v>0.14490225497529235</v>
      </c>
      <c r="U36" s="53">
        <f t="shared" si="41"/>
        <v>0.45774819380219472</v>
      </c>
      <c r="V36" s="52">
        <f>IF($R36=0,"-",(VLOOKUP($N36,'APP 2885'!$B$10:$G$59,6)*$I36)/($R36+$P36))</f>
        <v>4.0583481519508853</v>
      </c>
      <c r="W36" s="52"/>
      <c r="X36" s="53">
        <f t="shared" si="39"/>
        <v>0.54616201470278969</v>
      </c>
      <c r="Y36" s="53">
        <f t="shared" si="40"/>
        <v>0.85900795352969206</v>
      </c>
      <c r="Z36" s="52">
        <f>IF($M36=0,"-",(VLOOKUP($N36,'APP 2885'!$B$10:$G$59,4)*$I36)/(M36+P36))</f>
        <v>1.9662871318340285</v>
      </c>
      <c r="AA36" s="81"/>
    </row>
    <row r="37" spans="1:27" s="82" customFormat="1" x14ac:dyDescent="0.25">
      <c r="A37" s="80" t="s">
        <v>93</v>
      </c>
      <c r="B37" s="80" t="s">
        <v>85</v>
      </c>
      <c r="C37" s="79"/>
      <c r="D37" s="75"/>
      <c r="E37" s="52"/>
      <c r="F37" s="102">
        <v>11307</v>
      </c>
      <c r="G37" s="52" t="s">
        <v>72</v>
      </c>
      <c r="H37" s="52">
        <v>1</v>
      </c>
      <c r="I37" s="102">
        <v>11307</v>
      </c>
      <c r="J37" s="52">
        <v>70000</v>
      </c>
      <c r="K37" s="53">
        <f t="shared" si="42"/>
        <v>70000</v>
      </c>
      <c r="L37" s="107">
        <f t="shared" si="34"/>
        <v>4494.5333477993581</v>
      </c>
      <c r="M37" s="53">
        <f t="shared" si="37"/>
        <v>65505.466652200645</v>
      </c>
      <c r="N37" s="52">
        <v>12</v>
      </c>
      <c r="O37" s="106">
        <f t="shared" si="35"/>
        <v>99878.518839985743</v>
      </c>
      <c r="P37" s="53">
        <f t="shared" si="36"/>
        <v>31246.588995135789</v>
      </c>
      <c r="Q37" s="53"/>
      <c r="R37" s="53">
        <v>14473</v>
      </c>
      <c r="S37" s="53"/>
      <c r="T37" s="53">
        <f t="shared" si="38"/>
        <v>0.14490603353046347</v>
      </c>
      <c r="U37" s="53">
        <f t="shared" si="41"/>
        <v>0.45775197235736576</v>
      </c>
      <c r="V37" s="52">
        <f>IF($R37=0,"-",(VLOOKUP($N37,'APP 2885'!$B$10:$G$59,6)*$I37)/($R37+$P37))</f>
        <v>4.0583146519479971</v>
      </c>
      <c r="W37" s="52"/>
      <c r="X37" s="53">
        <f t="shared" si="39"/>
        <v>0.65585140241362827</v>
      </c>
      <c r="Y37" s="53">
        <f t="shared" si="40"/>
        <v>0.96869734124053064</v>
      </c>
      <c r="Z37" s="52">
        <f>IF($M37=0,"-",(VLOOKUP($N37,'APP 2885'!$B$10:$G$59,4)*$I37)/(M37+P37))</f>
        <v>1.7436367513979976</v>
      </c>
      <c r="AA37" s="81"/>
    </row>
    <row r="38" spans="1:27" s="82" customFormat="1" x14ac:dyDescent="0.25">
      <c r="A38" s="80" t="s">
        <v>94</v>
      </c>
      <c r="B38" s="80" t="s">
        <v>85</v>
      </c>
      <c r="C38" s="79"/>
      <c r="D38" s="75"/>
      <c r="E38" s="52"/>
      <c r="F38" s="102">
        <v>11682</v>
      </c>
      <c r="G38" s="52" t="s">
        <v>72</v>
      </c>
      <c r="H38" s="52">
        <v>1</v>
      </c>
      <c r="I38" s="102">
        <v>11682</v>
      </c>
      <c r="J38" s="52">
        <v>70000</v>
      </c>
      <c r="K38" s="53">
        <f t="shared" si="42"/>
        <v>70000</v>
      </c>
      <c r="L38" s="107">
        <f t="shared" si="34"/>
        <v>4643.5958759168752</v>
      </c>
      <c r="M38" s="53">
        <f t="shared" si="37"/>
        <v>65356.404124083128</v>
      </c>
      <c r="N38" s="52">
        <v>12</v>
      </c>
      <c r="O38" s="106">
        <f t="shared" si="35"/>
        <v>103191.01946481943</v>
      </c>
      <c r="P38" s="53">
        <f t="shared" si="36"/>
        <v>32282.891362976588</v>
      </c>
      <c r="Q38" s="53"/>
      <c r="R38" s="53">
        <v>14953</v>
      </c>
      <c r="S38" s="53"/>
      <c r="T38" s="53">
        <f t="shared" si="38"/>
        <v>0.14490602067457892</v>
      </c>
      <c r="U38" s="53">
        <f t="shared" si="41"/>
        <v>0.45775195950148129</v>
      </c>
      <c r="V38" s="52">
        <f>IF($R38=0,"-",(VLOOKUP($N38,'APP 2885'!$B$10:$G$59,6)*$I38)/($R38+$P38))</f>
        <v>4.0583147659250622</v>
      </c>
      <c r="W38" s="52"/>
      <c r="X38" s="53">
        <f t="shared" si="39"/>
        <v>0.6333536044419531</v>
      </c>
      <c r="Y38" s="53">
        <f t="shared" si="40"/>
        <v>0.94619954326885547</v>
      </c>
      <c r="Z38" s="52">
        <f>IF($M38=0,"-",(VLOOKUP($N38,'APP 2885'!$B$10:$G$59,4)*$I38)/(M38+P38))</f>
        <v>1.785095223501481</v>
      </c>
      <c r="AA38" s="81"/>
    </row>
    <row r="39" spans="1:27" s="82" customFormat="1" x14ac:dyDescent="0.2">
      <c r="A39" s="80" t="s">
        <v>95</v>
      </c>
      <c r="B39" s="80" t="s">
        <v>96</v>
      </c>
      <c r="C39" s="79"/>
      <c r="D39" s="75"/>
      <c r="E39" s="52"/>
      <c r="F39" s="92">
        <v>15552</v>
      </c>
      <c r="G39" s="52" t="s">
        <v>72</v>
      </c>
      <c r="H39" s="52">
        <v>1</v>
      </c>
      <c r="I39" s="92">
        <v>15552</v>
      </c>
      <c r="J39" s="52">
        <v>160382</v>
      </c>
      <c r="K39" s="53">
        <f t="shared" si="42"/>
        <v>160382</v>
      </c>
      <c r="L39" s="107">
        <f t="shared" si="34"/>
        <v>6181.9211660896453</v>
      </c>
      <c r="M39" s="53">
        <f t="shared" si="37"/>
        <v>154200.07883391035</v>
      </c>
      <c r="N39" s="52">
        <v>12</v>
      </c>
      <c r="O39" s="106">
        <f t="shared" si="35"/>
        <v>137376.02591310322</v>
      </c>
      <c r="P39" s="53">
        <f t="shared" si="36"/>
        <v>42977.531799093638</v>
      </c>
      <c r="Q39" s="53"/>
      <c r="R39" s="53">
        <v>19907</v>
      </c>
      <c r="S39" s="53"/>
      <c r="T39" s="53">
        <f t="shared" si="38"/>
        <v>0.14490883593176665</v>
      </c>
      <c r="U39" s="53">
        <f t="shared" si="41"/>
        <v>0.45775477475866899</v>
      </c>
      <c r="V39" s="52">
        <f>IF($R39=0,"-",(VLOOKUP($N39,'APP 2885'!$B$10:$G$59,6)*$I39)/($R39+$P39))</f>
        <v>4.0582898067101185</v>
      </c>
      <c r="W39" s="52"/>
      <c r="X39" s="53">
        <f t="shared" si="39"/>
        <v>1.1224671685542069</v>
      </c>
      <c r="Y39" s="53">
        <f t="shared" si="40"/>
        <v>1.4353131073811094</v>
      </c>
      <c r="Z39" s="52">
        <f>IF($M39=0,"-",(VLOOKUP($N39,'APP 2885'!$B$10:$G$59,4)*$I39)/(M39+P39))</f>
        <v>1.1767859406303272</v>
      </c>
      <c r="AA39" s="81"/>
    </row>
    <row r="40" spans="1:27" s="82" customFormat="1" x14ac:dyDescent="0.2">
      <c r="A40" s="80" t="s">
        <v>97</v>
      </c>
      <c r="B40" s="80" t="s">
        <v>96</v>
      </c>
      <c r="C40" s="79"/>
      <c r="D40" s="75"/>
      <c r="E40" s="52"/>
      <c r="F40" s="92">
        <v>8134</v>
      </c>
      <c r="G40" s="52" t="s">
        <v>72</v>
      </c>
      <c r="H40" s="52">
        <v>1</v>
      </c>
      <c r="I40" s="92">
        <v>8134</v>
      </c>
      <c r="J40" s="52">
        <v>137327</v>
      </c>
      <c r="K40" s="53">
        <f t="shared" si="42"/>
        <v>137327</v>
      </c>
      <c r="L40" s="107">
        <f t="shared" si="34"/>
        <v>3233.2656098876782</v>
      </c>
      <c r="M40" s="53">
        <f t="shared" si="37"/>
        <v>134093.73439011231</v>
      </c>
      <c r="N40" s="52">
        <v>12</v>
      </c>
      <c r="O40" s="106">
        <f t="shared" si="35"/>
        <v>71850.346886392843</v>
      </c>
      <c r="P40" s="53">
        <f t="shared" si="36"/>
        <v>22478.089226712171</v>
      </c>
      <c r="Q40" s="53"/>
      <c r="R40" s="53">
        <v>17439</v>
      </c>
      <c r="S40" s="53"/>
      <c r="T40" s="53">
        <f t="shared" si="38"/>
        <v>0.24271281567469552</v>
      </c>
      <c r="U40" s="53">
        <f t="shared" si="41"/>
        <v>0.55555875450159786</v>
      </c>
      <c r="V40" s="52">
        <f>IF($R40=0,"-",(VLOOKUP($N40,'APP 2885'!$B$10:$G$59,6)*$I40)/($R40+$P40))</f>
        <v>3.3438435112818476</v>
      </c>
      <c r="W40" s="52"/>
      <c r="X40" s="53">
        <f t="shared" si="39"/>
        <v>1.8662920946246293</v>
      </c>
      <c r="Y40" s="53">
        <f t="shared" si="40"/>
        <v>2.1791380334515318</v>
      </c>
      <c r="Z40" s="52">
        <f>IF($M40=0,"-",(VLOOKUP($N40,'APP 2885'!$B$10:$G$59,4)*$I40)/(M40+P40))</f>
        <v>0.7751029348486127</v>
      </c>
      <c r="AA40" s="81"/>
    </row>
    <row r="41" spans="1:27" s="82" customFormat="1" x14ac:dyDescent="0.2">
      <c r="A41" s="80" t="s">
        <v>98</v>
      </c>
      <c r="B41" s="80" t="s">
        <v>96</v>
      </c>
      <c r="C41" s="79"/>
      <c r="D41" s="75"/>
      <c r="E41" s="52"/>
      <c r="F41" s="92">
        <v>5555</v>
      </c>
      <c r="G41" s="52" t="s">
        <v>72</v>
      </c>
      <c r="H41" s="52">
        <v>1</v>
      </c>
      <c r="I41" s="92">
        <v>5555</v>
      </c>
      <c r="J41" s="52">
        <v>42240</v>
      </c>
      <c r="K41" s="53">
        <f t="shared" si="42"/>
        <v>42240</v>
      </c>
      <c r="L41" s="107">
        <f t="shared" si="34"/>
        <v>2208.1129165141447</v>
      </c>
      <c r="M41" s="53">
        <f t="shared" si="37"/>
        <v>40031.887083485854</v>
      </c>
      <c r="N41" s="52">
        <v>12</v>
      </c>
      <c r="O41" s="106">
        <f t="shared" si="35"/>
        <v>49069.175922536553</v>
      </c>
      <c r="P41" s="53">
        <f t="shared" si="36"/>
        <v>15351.092408948378</v>
      </c>
      <c r="Q41" s="53"/>
      <c r="R41" s="53">
        <v>11910</v>
      </c>
      <c r="S41" s="53"/>
      <c r="T41" s="53">
        <f t="shared" si="38"/>
        <v>0.24271856570001943</v>
      </c>
      <c r="U41" s="53">
        <f t="shared" si="41"/>
        <v>0.55556450452692174</v>
      </c>
      <c r="V41" s="52">
        <f>IF($R41=0,"-",(VLOOKUP($N41,'APP 2885'!$B$10:$G$59,6)*$I41)/($R41+$P41))</f>
        <v>3.3438089029065594</v>
      </c>
      <c r="W41" s="52"/>
      <c r="X41" s="53">
        <f t="shared" si="39"/>
        <v>0.81582554283533337</v>
      </c>
      <c r="Y41" s="53">
        <f t="shared" si="40"/>
        <v>1.1286714816622356</v>
      </c>
      <c r="Z41" s="52">
        <f>IF($M41=0,"-",(VLOOKUP($N41,'APP 2885'!$B$10:$G$59,4)*$I41)/(M41+P41))</f>
        <v>1.4964994797963547</v>
      </c>
      <c r="AA41" s="81"/>
    </row>
    <row r="42" spans="1:27" x14ac:dyDescent="0.25">
      <c r="A42" s="64" t="s">
        <v>99</v>
      </c>
      <c r="B42" s="65"/>
      <c r="C42" s="65"/>
      <c r="D42" s="65"/>
      <c r="E42" s="66">
        <f>SUM(E4:E41)</f>
        <v>107</v>
      </c>
      <c r="F42" s="65"/>
      <c r="G42" s="65"/>
      <c r="H42" s="64"/>
      <c r="I42" s="67">
        <f>SUM(I4:I41)</f>
        <v>377038.25699999998</v>
      </c>
      <c r="J42" s="65"/>
      <c r="K42" s="68">
        <f>SUM(K4:K41)</f>
        <v>2273830.8489370001</v>
      </c>
      <c r="L42" s="69"/>
      <c r="M42" s="68">
        <f>SUM(M4:M41)</f>
        <v>2079067.1596369969</v>
      </c>
      <c r="N42" s="64">
        <f>SUMPRODUCT(I4:I41,N4:N41)/SUM(I4:I41)</f>
        <v>19.195548875031005</v>
      </c>
      <c r="O42" s="70">
        <f>SUM(O4:O41)</f>
        <v>4328081.9844445055</v>
      </c>
      <c r="P42" s="70">
        <f>SUM(P4:P41)</f>
        <v>1247031.0000000002</v>
      </c>
      <c r="Q42" s="65"/>
      <c r="R42" s="109">
        <f>SUM(R4:R41)-3237.23</f>
        <v>1274732.0032500001</v>
      </c>
      <c r="S42" s="65"/>
      <c r="T42" s="108">
        <f t="shared" si="38"/>
        <v>0.29452584489653738</v>
      </c>
      <c r="U42" s="68">
        <f>(R42+P42)/O42</f>
        <v>0.58265139438518743</v>
      </c>
      <c r="V42" s="65">
        <f>IF($R42=0,"-",(VLOOKUP($N42,'APP 2885'!$B$10:$G$59,6)*$I42)/($R42+$P42))</f>
        <v>5.6520984004654986</v>
      </c>
      <c r="W42" s="65"/>
      <c r="X42" s="68">
        <f>M42/O42</f>
        <v>0.48036686160505759</v>
      </c>
      <c r="Y42" s="68">
        <f>(M42+P42)/O42</f>
        <v>0.76849241109370769</v>
      </c>
      <c r="Z42" s="65">
        <f>IF($M42=0,"-",(VLOOKUP($N42,'APP 2885'!$B$10:$G$59,4)*$I42)/(M42+P42))</f>
        <v>3.8960981519872804</v>
      </c>
      <c r="AA42" s="1"/>
    </row>
    <row r="43" spans="1:27" x14ac:dyDescent="0.25">
      <c r="A43" s="1"/>
      <c r="B43" s="1"/>
      <c r="C43" s="6"/>
      <c r="D43" s="6"/>
      <c r="E43" s="7"/>
      <c r="F43" s="7"/>
      <c r="G43" s="7"/>
      <c r="H43" s="9"/>
      <c r="I43" s="9"/>
      <c r="J43" s="7"/>
      <c r="K43" s="7"/>
      <c r="L43" s="7"/>
      <c r="M43" s="10"/>
      <c r="N43" s="11"/>
      <c r="O43" s="1"/>
      <c r="P43" s="7"/>
      <c r="Q43" s="7"/>
      <c r="R43" s="12"/>
      <c r="S43" s="7"/>
      <c r="T43" s="7"/>
      <c r="U43" s="7"/>
      <c r="V43" s="7"/>
      <c r="W43" s="7"/>
      <c r="X43" s="7"/>
      <c r="Y43" s="7"/>
      <c r="Z43" s="1"/>
      <c r="AA43" s="1"/>
    </row>
    <row r="44" spans="1:27" x14ac:dyDescent="0.25">
      <c r="A44" s="1"/>
      <c r="B44" s="13" t="s">
        <v>100</v>
      </c>
      <c r="C44" s="14">
        <v>5.0599999999999999E-2</v>
      </c>
      <c r="D44" s="6"/>
      <c r="E44" s="7"/>
      <c r="F44" s="7"/>
      <c r="G44" s="9"/>
      <c r="H44" s="7"/>
      <c r="I44" s="9"/>
      <c r="J44" s="1" t="s">
        <v>101</v>
      </c>
      <c r="K44" s="15">
        <f>K42-M42</f>
        <v>194763.68930000323</v>
      </c>
      <c r="L44" s="7"/>
      <c r="M44" s="9"/>
      <c r="N44" s="9"/>
      <c r="O44" s="9"/>
      <c r="P44" s="9"/>
      <c r="Q44" s="7"/>
      <c r="R44" s="16">
        <f>1274732</f>
        <v>1274732</v>
      </c>
      <c r="S44" s="9"/>
      <c r="T44" s="9"/>
      <c r="U44" s="8"/>
      <c r="V44" s="9"/>
      <c r="W44" s="7"/>
      <c r="X44" s="7"/>
      <c r="Y44" s="7"/>
      <c r="Z44" s="7"/>
      <c r="AA44" s="1"/>
    </row>
    <row r="45" spans="1:27" x14ac:dyDescent="0.25">
      <c r="A45" s="1"/>
      <c r="B45" s="13" t="s">
        <v>102</v>
      </c>
      <c r="C45" s="14">
        <v>0.02</v>
      </c>
      <c r="D45" s="6"/>
      <c r="E45" s="7"/>
      <c r="F45" s="1"/>
      <c r="G45" s="7"/>
      <c r="H45" s="8"/>
      <c r="I45" s="9"/>
      <c r="J45" s="1"/>
      <c r="K45" s="1"/>
      <c r="L45" s="1"/>
      <c r="M45" s="1"/>
      <c r="N45" s="1"/>
      <c r="O45" s="17"/>
      <c r="P45" s="7"/>
      <c r="Q45" s="7"/>
      <c r="R45" s="103">
        <f>R42-R44</f>
        <v>3.2500000670552254E-3</v>
      </c>
      <c r="S45" s="7"/>
      <c r="T45" s="7"/>
      <c r="U45" s="7"/>
      <c r="V45" s="7"/>
      <c r="W45" s="7"/>
      <c r="X45" s="7"/>
      <c r="Y45" s="7"/>
      <c r="Z45" s="1"/>
      <c r="AA45" s="1"/>
    </row>
    <row r="46" spans="1:27" x14ac:dyDescent="0.25">
      <c r="A46" s="1"/>
      <c r="B46" s="13" t="s">
        <v>103</v>
      </c>
      <c r="C46" s="14">
        <v>5.0599999999999999E-2</v>
      </c>
      <c r="D46" s="6"/>
      <c r="E46" s="7"/>
      <c r="F46" s="1"/>
      <c r="G46" s="7"/>
      <c r="H46" s="8"/>
      <c r="I46" s="9"/>
      <c r="J46" s="1"/>
      <c r="K46" s="1"/>
      <c r="L46" s="1"/>
      <c r="M46" s="1"/>
      <c r="N46" s="1"/>
      <c r="O46" s="1"/>
      <c r="P46" s="7"/>
      <c r="Q46" s="7"/>
      <c r="R46" s="8"/>
      <c r="S46" s="7"/>
      <c r="T46" s="7"/>
      <c r="U46" s="7"/>
      <c r="V46" s="7"/>
      <c r="W46" s="7"/>
      <c r="X46" s="7"/>
      <c r="Y46" s="7"/>
      <c r="Z46" s="1"/>
      <c r="AA46" s="1"/>
    </row>
    <row r="47" spans="1:27" x14ac:dyDescent="0.25">
      <c r="A47" s="1"/>
      <c r="B47" s="13" t="s">
        <v>104</v>
      </c>
      <c r="C47" s="104">
        <v>1247031</v>
      </c>
      <c r="D47" s="6"/>
      <c r="E47" s="7"/>
      <c r="F47" s="7"/>
      <c r="G47" s="7"/>
      <c r="H47" s="9"/>
      <c r="I47" s="9"/>
      <c r="J47" s="1"/>
      <c r="K47" s="1"/>
      <c r="L47" s="1"/>
      <c r="M47" s="1"/>
      <c r="N47" s="1"/>
      <c r="O47" s="1"/>
      <c r="P47" s="7"/>
      <c r="Q47" s="7"/>
      <c r="R47" s="8"/>
      <c r="S47" s="7"/>
      <c r="T47" s="7"/>
      <c r="U47" s="7"/>
      <c r="V47" s="7"/>
      <c r="W47" s="7"/>
      <c r="X47" s="7"/>
      <c r="Y47" s="7"/>
      <c r="Z47" s="1"/>
      <c r="AA47" s="1"/>
    </row>
    <row r="48" spans="1:27" x14ac:dyDescent="0.25">
      <c r="A48" s="1"/>
      <c r="B48" s="13" t="s">
        <v>105</v>
      </c>
      <c r="C48" s="105">
        <f>C47*0.4</f>
        <v>498812.4</v>
      </c>
      <c r="D48" s="6"/>
      <c r="E48" s="7"/>
      <c r="F48" s="6"/>
      <c r="G48" s="7"/>
      <c r="H48" s="18"/>
      <c r="I48" s="9"/>
      <c r="J48" s="6"/>
      <c r="K48" s="6"/>
      <c r="L48" s="6"/>
      <c r="M48" s="6"/>
      <c r="N48" s="6"/>
      <c r="O48" s="6"/>
      <c r="P48" s="6"/>
      <c r="Q48" s="6"/>
      <c r="R48" s="18"/>
      <c r="S48" s="7"/>
      <c r="T48" s="6"/>
      <c r="U48" s="6"/>
      <c r="V48" s="6"/>
      <c r="W48" s="6"/>
      <c r="X48" s="6"/>
      <c r="Y48" s="6"/>
      <c r="Z48" s="6"/>
      <c r="AA48" s="1"/>
    </row>
    <row r="49" spans="1:27" x14ac:dyDescent="0.25">
      <c r="A49" s="1"/>
      <c r="B49" s="13" t="s">
        <v>106</v>
      </c>
      <c r="C49" s="105">
        <f>C47*0.6</f>
        <v>748218.6</v>
      </c>
      <c r="D49" s="6"/>
      <c r="E49" s="7"/>
      <c r="F49" s="6"/>
      <c r="G49" s="7"/>
      <c r="H49" s="18"/>
      <c r="I49" s="9"/>
      <c r="J49" s="6"/>
      <c r="K49" s="6"/>
      <c r="L49" s="6"/>
      <c r="M49" s="6"/>
      <c r="N49" s="6"/>
      <c r="O49" s="6"/>
      <c r="P49" s="6"/>
      <c r="Q49" s="6"/>
      <c r="R49" s="18"/>
      <c r="S49" s="18"/>
      <c r="T49" s="6"/>
      <c r="U49" s="6"/>
      <c r="V49" s="6"/>
      <c r="W49" s="6"/>
      <c r="X49" s="6"/>
      <c r="Y49" s="6"/>
      <c r="Z49" s="6"/>
      <c r="AA49" s="1"/>
    </row>
    <row r="50" spans="1:27" x14ac:dyDescent="0.25">
      <c r="A50" s="1"/>
      <c r="B50" s="6"/>
      <c r="C50" s="6"/>
      <c r="D50" s="6"/>
      <c r="E50" s="7"/>
      <c r="F50" s="6"/>
      <c r="G50" s="7"/>
      <c r="H50" s="18"/>
      <c r="I50" s="9"/>
      <c r="J50" s="6"/>
      <c r="K50" s="6"/>
      <c r="L50" s="6"/>
      <c r="M50" s="6"/>
      <c r="N50" s="6"/>
      <c r="O50" s="6"/>
      <c r="P50" s="6"/>
      <c r="Q50" s="6"/>
      <c r="R50" s="18"/>
      <c r="S50" s="18"/>
      <c r="T50" s="6"/>
      <c r="U50" s="6"/>
      <c r="V50" s="6"/>
      <c r="W50" s="6"/>
      <c r="X50" s="6"/>
      <c r="Y50" s="6"/>
      <c r="Z50" s="6"/>
      <c r="AA50" s="1"/>
    </row>
    <row r="51" spans="1:27" x14ac:dyDescent="0.25">
      <c r="A51" s="6"/>
      <c r="B51" s="6"/>
      <c r="C51" s="6"/>
      <c r="D51" s="6"/>
      <c r="E51" s="7"/>
      <c r="F51" s="6"/>
      <c r="G51" s="7"/>
      <c r="H51" s="18"/>
      <c r="I51" s="9"/>
      <c r="J51" s="6"/>
      <c r="K51" s="6"/>
      <c r="L51" s="6"/>
      <c r="M51" s="6"/>
      <c r="N51" s="6"/>
      <c r="O51" s="6"/>
      <c r="P51" s="6"/>
      <c r="Q51" s="6"/>
      <c r="R51" s="18"/>
      <c r="S51" s="18"/>
      <c r="T51" s="6"/>
      <c r="U51" s="6"/>
      <c r="V51" s="6"/>
      <c r="W51" s="6"/>
      <c r="X51" s="6"/>
      <c r="Y51" s="6"/>
      <c r="Z51" s="6"/>
      <c r="AA51" s="1"/>
    </row>
    <row r="52" spans="1:27" x14ac:dyDescent="0.25">
      <c r="A52" s="6"/>
      <c r="B52" s="19">
        <v>766935</v>
      </c>
      <c r="C52" s="6"/>
      <c r="D52" s="6"/>
      <c r="E52" s="7"/>
      <c r="F52" s="6"/>
      <c r="G52" s="7"/>
      <c r="H52" s="18"/>
      <c r="I52" s="9"/>
      <c r="J52" s="6"/>
      <c r="K52" s="6"/>
      <c r="L52" s="6"/>
      <c r="M52" s="6"/>
      <c r="N52" s="6"/>
      <c r="O52" s="6"/>
      <c r="P52" s="6"/>
      <c r="Q52" s="6"/>
      <c r="R52" s="18"/>
      <c r="S52" s="18"/>
      <c r="T52" s="6"/>
      <c r="U52" s="6"/>
      <c r="V52" s="6"/>
      <c r="W52" s="6"/>
      <c r="X52" s="6"/>
      <c r="Y52" s="6"/>
      <c r="Z52" s="6"/>
      <c r="AA52" s="1"/>
    </row>
    <row r="53" spans="1:27" x14ac:dyDescent="0.25">
      <c r="A53" s="1"/>
      <c r="B53" s="6"/>
      <c r="C53" s="6"/>
      <c r="D53" s="6"/>
      <c r="E53" s="7"/>
      <c r="F53" s="6"/>
      <c r="G53" s="7"/>
      <c r="H53" s="18"/>
      <c r="I53" s="9"/>
      <c r="J53" s="6"/>
      <c r="K53" s="6"/>
      <c r="L53" s="6"/>
      <c r="M53" s="6"/>
      <c r="N53" s="6"/>
      <c r="O53" s="6"/>
      <c r="P53" s="6"/>
      <c r="Q53" s="6"/>
      <c r="R53" s="18"/>
      <c r="S53" s="18"/>
      <c r="T53" s="6"/>
      <c r="U53" s="6"/>
      <c r="V53" s="6"/>
      <c r="W53" s="6"/>
      <c r="X53" s="6"/>
      <c r="Y53" s="6"/>
      <c r="Z53" s="6"/>
      <c r="AA53" s="1"/>
    </row>
    <row r="54" spans="1:27" x14ac:dyDescent="0.25">
      <c r="A54" s="1"/>
      <c r="B54" s="6"/>
      <c r="C54" s="6"/>
      <c r="D54" s="6"/>
      <c r="E54" s="7"/>
      <c r="F54" s="6"/>
      <c r="G54" s="7"/>
      <c r="H54" s="18"/>
      <c r="I54" s="9"/>
      <c r="J54" s="6"/>
      <c r="K54" s="6"/>
      <c r="L54" s="6"/>
      <c r="M54" s="6"/>
      <c r="N54" s="6"/>
      <c r="O54" s="6"/>
      <c r="P54" s="6"/>
      <c r="Q54" s="6"/>
      <c r="R54" s="18"/>
      <c r="S54" s="18"/>
      <c r="T54" s="6"/>
      <c r="U54" s="6"/>
      <c r="V54" s="6"/>
      <c r="W54" s="6"/>
      <c r="X54" s="6"/>
      <c r="Y54" s="6"/>
      <c r="Z54" s="6"/>
      <c r="AA54" s="1"/>
    </row>
    <row r="55" spans="1:27" x14ac:dyDescent="0.25">
      <c r="A55" s="1"/>
      <c r="B55" s="1"/>
      <c r="C55" s="6"/>
      <c r="D55" s="6"/>
      <c r="E55" s="7"/>
      <c r="F55" s="6"/>
      <c r="G55" s="7"/>
      <c r="H55" s="18"/>
      <c r="I55" s="9"/>
      <c r="J55" s="6"/>
      <c r="K55" s="6"/>
      <c r="L55" s="6"/>
      <c r="M55" s="6"/>
      <c r="N55" s="6"/>
      <c r="O55" s="6"/>
      <c r="P55" s="6"/>
      <c r="Q55" s="6"/>
      <c r="R55" s="18"/>
      <c r="S55" s="18"/>
      <c r="T55" s="6"/>
      <c r="U55" s="6"/>
      <c r="V55" s="6"/>
      <c r="W55" s="6"/>
      <c r="X55" s="6"/>
      <c r="Y55" s="6"/>
      <c r="Z55" s="6"/>
      <c r="AA55" s="1"/>
    </row>
    <row r="56" spans="1:27" x14ac:dyDescent="0.25">
      <c r="A56" s="1"/>
      <c r="B56" s="1"/>
      <c r="C56" s="6"/>
      <c r="D56" s="6"/>
      <c r="E56" s="7"/>
      <c r="F56" s="7"/>
      <c r="G56" s="7"/>
      <c r="H56" s="9"/>
      <c r="I56" s="9"/>
      <c r="J56" s="1"/>
      <c r="K56" s="1"/>
      <c r="L56" s="1"/>
      <c r="M56" s="1"/>
      <c r="N56" s="1"/>
      <c r="O56" s="1"/>
      <c r="P56" s="7"/>
      <c r="Q56" s="7"/>
      <c r="R56" s="8"/>
      <c r="S56" s="8"/>
      <c r="T56" s="7"/>
      <c r="U56" s="7"/>
      <c r="V56" s="7"/>
      <c r="W56" s="7"/>
      <c r="X56" s="7"/>
      <c r="Y56" s="7"/>
      <c r="Z56" s="1"/>
      <c r="AA56" s="1"/>
    </row>
    <row r="57" spans="1:27" x14ac:dyDescent="0.25">
      <c r="A57" s="1"/>
      <c r="B57" s="1"/>
      <c r="C57" s="6"/>
      <c r="D57" s="6"/>
      <c r="E57" s="7"/>
      <c r="F57" s="7"/>
      <c r="G57" s="7"/>
      <c r="H57" s="9"/>
      <c r="I57" s="9"/>
      <c r="J57" s="1"/>
      <c r="K57" s="1"/>
      <c r="L57" s="1"/>
      <c r="M57" s="1"/>
      <c r="N57" s="1"/>
      <c r="O57" s="1"/>
      <c r="P57" s="7"/>
      <c r="Q57" s="7"/>
      <c r="R57" s="8"/>
      <c r="S57" s="8"/>
      <c r="T57" s="7"/>
      <c r="U57" s="7"/>
      <c r="V57" s="7"/>
      <c r="W57" s="7"/>
      <c r="X57" s="7"/>
      <c r="Y57" s="7"/>
      <c r="Z57" s="1"/>
      <c r="AA57" s="1"/>
    </row>
    <row r="58" spans="1:27" x14ac:dyDescent="0.25">
      <c r="A58" s="1"/>
      <c r="B58" s="1"/>
      <c r="C58" s="6"/>
      <c r="D58" s="6"/>
      <c r="E58" s="7"/>
      <c r="F58" s="7"/>
      <c r="G58" s="7"/>
      <c r="H58" s="9"/>
      <c r="I58" s="9"/>
      <c r="J58" s="1"/>
      <c r="K58" s="1"/>
      <c r="L58" s="1"/>
      <c r="M58" s="1"/>
      <c r="N58" s="1"/>
      <c r="O58" s="1"/>
      <c r="P58" s="7"/>
      <c r="Q58" s="7"/>
      <c r="R58" s="8"/>
      <c r="S58" s="8"/>
      <c r="T58" s="7"/>
      <c r="U58" s="7"/>
      <c r="V58" s="7"/>
      <c r="W58" s="7"/>
      <c r="X58" s="7"/>
      <c r="Y58" s="7"/>
      <c r="Z58" s="1"/>
      <c r="AA58" s="1"/>
    </row>
    <row r="59" spans="1:27" x14ac:dyDescent="0.25">
      <c r="A59" s="1"/>
      <c r="B59" s="1"/>
      <c r="C59" s="6"/>
      <c r="D59" s="6"/>
      <c r="E59" s="7"/>
      <c r="F59" s="7"/>
      <c r="G59" s="7"/>
      <c r="H59" s="9"/>
      <c r="I59" s="9"/>
      <c r="J59" s="1"/>
      <c r="K59" s="1"/>
      <c r="L59" s="1"/>
      <c r="M59" s="1"/>
      <c r="N59" s="1"/>
      <c r="O59" s="1"/>
      <c r="P59" s="7"/>
      <c r="Q59" s="7"/>
      <c r="R59" s="8"/>
      <c r="S59" s="8"/>
      <c r="T59" s="7"/>
      <c r="U59" s="7"/>
      <c r="V59" s="7"/>
      <c r="W59" s="7"/>
      <c r="X59" s="7"/>
      <c r="Y59" s="7"/>
      <c r="Z59" s="1"/>
      <c r="AA59" s="1"/>
    </row>
    <row r="60" spans="1:27" x14ac:dyDescent="0.25">
      <c r="A60" s="1"/>
      <c r="B60" s="1"/>
      <c r="C60" s="6"/>
      <c r="D60" s="6"/>
      <c r="E60" s="7"/>
      <c r="F60" s="7"/>
      <c r="G60" s="7"/>
      <c r="H60" s="9"/>
      <c r="I60" s="9"/>
      <c r="J60" s="1"/>
      <c r="K60" s="1"/>
      <c r="L60" s="1"/>
      <c r="M60" s="1"/>
      <c r="N60" s="1"/>
      <c r="O60" s="1"/>
      <c r="P60" s="7"/>
      <c r="Q60" s="7"/>
      <c r="R60" s="8"/>
      <c r="S60" s="8"/>
      <c r="T60" s="7"/>
      <c r="U60" s="7"/>
      <c r="V60" s="7"/>
      <c r="W60" s="7"/>
      <c r="X60" s="7"/>
      <c r="Y60" s="7"/>
      <c r="Z60" s="1"/>
      <c r="AA60" s="1"/>
    </row>
    <row r="61" spans="1:27" x14ac:dyDescent="0.25">
      <c r="A61" s="1"/>
      <c r="B61" s="1"/>
      <c r="C61" s="6"/>
      <c r="D61" s="6"/>
      <c r="E61" s="7"/>
      <c r="F61" s="7"/>
      <c r="G61" s="7"/>
      <c r="H61" s="9"/>
      <c r="I61" s="9"/>
      <c r="J61" s="1"/>
      <c r="K61" s="1"/>
      <c r="L61" s="1"/>
      <c r="M61" s="1"/>
      <c r="N61" s="1"/>
      <c r="O61" s="1"/>
      <c r="P61" s="7"/>
      <c r="Q61" s="7"/>
      <c r="R61" s="8"/>
      <c r="S61" s="8"/>
      <c r="T61" s="7"/>
      <c r="U61" s="7"/>
      <c r="V61" s="7"/>
      <c r="W61" s="7"/>
      <c r="X61" s="7"/>
      <c r="Y61" s="7"/>
      <c r="Z61" s="1"/>
      <c r="AA61" s="1"/>
    </row>
  </sheetData>
  <mergeCells count="2">
    <mergeCell ref="C1:Z1"/>
    <mergeCell ref="C2:Z2"/>
  </mergeCells>
  <dataValidations count="1">
    <dataValidation allowBlank="1" showInputMessage="1" showErrorMessage="1" error=" " promptTitle="Lookup" prompt="This Parent Project record must already exist in Microsoft Dynamics 365 or in this source file." sqref="I33:I38 F33:F38" xr:uid="{053F14C4-A8F5-4DB2-9956-67809649E7AA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242FB-8F9E-4BEF-A1D1-A58CE79EEA9C}">
  <dimension ref="A1:K79"/>
  <sheetViews>
    <sheetView workbookViewId="0">
      <selection activeCell="I1" sqref="I1"/>
    </sheetView>
  </sheetViews>
  <sheetFormatPr defaultRowHeight="15" x14ac:dyDescent="0.25"/>
  <cols>
    <col min="1" max="1" width="15" customWidth="1"/>
    <col min="2" max="2" width="12.28515625" customWidth="1"/>
    <col min="3" max="3" width="28.5703125" customWidth="1"/>
    <col min="4" max="4" width="34.5703125" customWidth="1"/>
    <col min="5" max="5" width="27.28515625" customWidth="1"/>
    <col min="6" max="6" width="41.42578125" customWidth="1"/>
    <col min="7" max="7" width="44.140625" customWidth="1"/>
    <col min="8" max="8" width="13.28515625" customWidth="1"/>
    <col min="9" max="9" width="15" customWidth="1"/>
    <col min="10" max="10" width="42.42578125" customWidth="1"/>
    <col min="11" max="11" width="16.5703125" customWidth="1"/>
  </cols>
  <sheetData>
    <row r="1" spans="1:11" x14ac:dyDescent="0.25">
      <c r="A1" s="59" t="s">
        <v>107</v>
      </c>
      <c r="B1" s="59" t="s">
        <v>108</v>
      </c>
      <c r="C1" s="59" t="s">
        <v>109</v>
      </c>
      <c r="D1" s="59" t="s">
        <v>110</v>
      </c>
      <c r="E1" s="59" t="s">
        <v>111</v>
      </c>
      <c r="F1" s="59" t="s">
        <v>112</v>
      </c>
      <c r="G1" s="59" t="s">
        <v>113</v>
      </c>
      <c r="H1" s="59" t="s">
        <v>114</v>
      </c>
      <c r="I1" s="59" t="s">
        <v>115</v>
      </c>
      <c r="J1" s="59" t="s">
        <v>116</v>
      </c>
      <c r="K1" s="59" t="s">
        <v>117</v>
      </c>
    </row>
    <row r="2" spans="1:11" hidden="1" x14ac:dyDescent="0.25">
      <c r="A2" s="60" t="s">
        <v>118</v>
      </c>
      <c r="B2" s="60" t="s">
        <v>119</v>
      </c>
      <c r="C2" s="60" t="s">
        <v>120</v>
      </c>
      <c r="D2" s="60">
        <v>7037400000</v>
      </c>
      <c r="E2" s="60">
        <v>7037400189</v>
      </c>
      <c r="F2" s="60" t="s">
        <v>121</v>
      </c>
      <c r="G2" s="60" t="s">
        <v>122</v>
      </c>
      <c r="H2" s="61">
        <v>45393</v>
      </c>
      <c r="I2" s="62">
        <v>10962</v>
      </c>
      <c r="J2" s="60">
        <v>1581.29</v>
      </c>
      <c r="K2" s="60" t="s">
        <v>123</v>
      </c>
    </row>
    <row r="3" spans="1:11" hidden="1" x14ac:dyDescent="0.25">
      <c r="A3" s="60" t="s">
        <v>124</v>
      </c>
      <c r="B3" s="60" t="s">
        <v>125</v>
      </c>
      <c r="C3" s="60" t="s">
        <v>126</v>
      </c>
      <c r="D3" s="60">
        <v>2514100000</v>
      </c>
      <c r="E3" s="60">
        <v>2514100811</v>
      </c>
      <c r="F3" s="60" t="s">
        <v>127</v>
      </c>
      <c r="G3" s="60" t="s">
        <v>128</v>
      </c>
      <c r="H3" s="61">
        <v>45502</v>
      </c>
      <c r="I3" s="62">
        <v>11500</v>
      </c>
      <c r="J3" s="60">
        <v>1472</v>
      </c>
      <c r="K3" s="60" t="s">
        <v>129</v>
      </c>
    </row>
    <row r="4" spans="1:11" hidden="1" x14ac:dyDescent="0.25">
      <c r="A4" s="60" t="s">
        <v>130</v>
      </c>
      <c r="B4" s="60" t="s">
        <v>131</v>
      </c>
      <c r="C4" s="60" t="s">
        <v>132</v>
      </c>
      <c r="D4" s="60">
        <v>9428819783</v>
      </c>
      <c r="E4" s="60">
        <v>9231300840</v>
      </c>
      <c r="F4" s="60" t="s">
        <v>127</v>
      </c>
      <c r="G4" s="60" t="s">
        <v>133</v>
      </c>
      <c r="H4" s="61">
        <v>45509</v>
      </c>
      <c r="I4" s="62">
        <v>3504</v>
      </c>
      <c r="J4" s="60">
        <v>543.12</v>
      </c>
      <c r="K4" s="60" t="s">
        <v>134</v>
      </c>
    </row>
    <row r="5" spans="1:11" hidden="1" x14ac:dyDescent="0.25">
      <c r="A5" s="60" t="s">
        <v>135</v>
      </c>
      <c r="B5" s="60" t="s">
        <v>136</v>
      </c>
      <c r="C5" s="60" t="s">
        <v>137</v>
      </c>
      <c r="D5" s="60">
        <v>3217189171</v>
      </c>
      <c r="E5" s="60">
        <v>4508000544</v>
      </c>
      <c r="F5" s="60" t="s">
        <v>127</v>
      </c>
      <c r="G5" s="60" t="s">
        <v>138</v>
      </c>
      <c r="H5" s="61">
        <v>45638</v>
      </c>
      <c r="I5" s="62">
        <v>9790</v>
      </c>
      <c r="J5" s="60">
        <v>1253.1199999999999</v>
      </c>
      <c r="K5" s="60" t="s">
        <v>134</v>
      </c>
    </row>
    <row r="6" spans="1:11" hidden="1" x14ac:dyDescent="0.25">
      <c r="A6" s="60" t="s">
        <v>139</v>
      </c>
      <c r="B6" s="60" t="s">
        <v>140</v>
      </c>
      <c r="C6" s="60" t="s">
        <v>141</v>
      </c>
      <c r="D6" s="60">
        <v>5352830570</v>
      </c>
      <c r="E6" s="60">
        <v>1148600985</v>
      </c>
      <c r="F6" s="60" t="s">
        <v>142</v>
      </c>
      <c r="G6" s="60" t="s">
        <v>143</v>
      </c>
      <c r="H6" s="61">
        <v>45393</v>
      </c>
      <c r="I6" s="62">
        <v>5160</v>
      </c>
      <c r="J6" s="60">
        <v>799.8</v>
      </c>
      <c r="K6" s="60" t="s">
        <v>144</v>
      </c>
    </row>
    <row r="7" spans="1:11" hidden="1" x14ac:dyDescent="0.25">
      <c r="A7" s="60" t="s">
        <v>145</v>
      </c>
      <c r="B7" s="60" t="s">
        <v>146</v>
      </c>
      <c r="C7" s="60" t="s">
        <v>147</v>
      </c>
      <c r="D7" s="60">
        <v>6451600000</v>
      </c>
      <c r="E7" s="60">
        <v>6451600150</v>
      </c>
      <c r="F7" s="60" t="s">
        <v>142</v>
      </c>
      <c r="G7" s="60" t="s">
        <v>143</v>
      </c>
      <c r="H7" s="61">
        <v>45393</v>
      </c>
      <c r="I7" s="62">
        <v>2176</v>
      </c>
      <c r="J7" s="60">
        <v>337.28</v>
      </c>
      <c r="K7" s="60" t="s">
        <v>148</v>
      </c>
    </row>
    <row r="8" spans="1:11" hidden="1" x14ac:dyDescent="0.25">
      <c r="A8" s="60" t="s">
        <v>149</v>
      </c>
      <c r="B8" s="60" t="s">
        <v>150</v>
      </c>
      <c r="C8" s="60" t="s">
        <v>151</v>
      </c>
      <c r="D8" s="60">
        <v>7873910000</v>
      </c>
      <c r="E8" s="60">
        <v>7873910985</v>
      </c>
      <c r="F8" s="60" t="s">
        <v>152</v>
      </c>
      <c r="G8" s="60" t="s">
        <v>153</v>
      </c>
      <c r="H8" s="61">
        <v>45649</v>
      </c>
      <c r="I8" s="62">
        <v>4200</v>
      </c>
      <c r="J8" s="60">
        <v>537.6</v>
      </c>
      <c r="K8" s="60" t="s">
        <v>154</v>
      </c>
    </row>
    <row r="9" spans="1:11" hidden="1" x14ac:dyDescent="0.25">
      <c r="A9" s="60" t="s">
        <v>155</v>
      </c>
      <c r="B9" s="60" t="s">
        <v>156</v>
      </c>
      <c r="C9" s="60" t="s">
        <v>157</v>
      </c>
      <c r="D9" s="60">
        <v>6799528082</v>
      </c>
      <c r="E9" s="60">
        <v>3742000851</v>
      </c>
      <c r="F9" s="60" t="s">
        <v>158</v>
      </c>
      <c r="G9" s="60" t="s">
        <v>159</v>
      </c>
      <c r="H9" s="61">
        <v>45597</v>
      </c>
      <c r="I9" s="62">
        <v>7680</v>
      </c>
      <c r="J9" s="60">
        <v>991.4</v>
      </c>
      <c r="K9" s="60" t="s">
        <v>119</v>
      </c>
    </row>
    <row r="10" spans="1:11" hidden="1" x14ac:dyDescent="0.25">
      <c r="A10" s="60" t="s">
        <v>160</v>
      </c>
      <c r="B10" s="60" t="s">
        <v>161</v>
      </c>
      <c r="C10" s="60" t="s">
        <v>162</v>
      </c>
      <c r="D10" s="60">
        <v>4250700000</v>
      </c>
      <c r="E10" s="60">
        <v>4250700799</v>
      </c>
      <c r="F10" s="60" t="s">
        <v>163</v>
      </c>
      <c r="G10" s="60" t="s">
        <v>164</v>
      </c>
      <c r="H10" s="61">
        <v>45330</v>
      </c>
      <c r="I10" s="62">
        <v>1764</v>
      </c>
      <c r="J10" s="60">
        <v>273.42</v>
      </c>
      <c r="K10" s="60" t="s">
        <v>165</v>
      </c>
    </row>
    <row r="11" spans="1:11" hidden="1" x14ac:dyDescent="0.25">
      <c r="A11" s="60" t="s">
        <v>166</v>
      </c>
      <c r="B11" s="60" t="s">
        <v>167</v>
      </c>
      <c r="C11" s="60" t="s">
        <v>168</v>
      </c>
      <c r="D11" s="60">
        <v>6680974024</v>
      </c>
      <c r="E11" s="60">
        <v>1089083767</v>
      </c>
      <c r="F11" s="60" t="s">
        <v>28</v>
      </c>
      <c r="G11" s="60" t="s">
        <v>169</v>
      </c>
      <c r="H11" s="61">
        <v>45334</v>
      </c>
      <c r="I11" s="62">
        <v>19990</v>
      </c>
      <c r="J11" s="60">
        <v>4197.8999999999996</v>
      </c>
      <c r="K11" s="60" t="s">
        <v>170</v>
      </c>
    </row>
    <row r="12" spans="1:11" hidden="1" x14ac:dyDescent="0.25">
      <c r="A12" s="60" t="s">
        <v>171</v>
      </c>
      <c r="B12" s="60" t="s">
        <v>172</v>
      </c>
      <c r="C12" s="60" t="s">
        <v>173</v>
      </c>
      <c r="D12" s="60">
        <v>9294400000</v>
      </c>
      <c r="E12" s="60">
        <v>9294400038</v>
      </c>
      <c r="F12" s="60" t="s">
        <v>28</v>
      </c>
      <c r="G12" s="60" t="s">
        <v>143</v>
      </c>
      <c r="H12" s="61">
        <v>45393</v>
      </c>
      <c r="I12" s="62">
        <v>25000</v>
      </c>
      <c r="J12" s="60">
        <v>5250</v>
      </c>
      <c r="K12" s="60" t="s">
        <v>174</v>
      </c>
    </row>
    <row r="13" spans="1:11" hidden="1" x14ac:dyDescent="0.25">
      <c r="A13" s="60" t="s">
        <v>175</v>
      </c>
      <c r="B13" s="60" t="s">
        <v>167</v>
      </c>
      <c r="C13" s="60" t="s">
        <v>168</v>
      </c>
      <c r="D13" s="60">
        <v>6680974024</v>
      </c>
      <c r="E13" s="60">
        <v>1089083767</v>
      </c>
      <c r="F13" s="60" t="s">
        <v>28</v>
      </c>
      <c r="G13" s="60" t="s">
        <v>176</v>
      </c>
      <c r="H13" s="61">
        <v>45449</v>
      </c>
      <c r="I13" s="62">
        <v>19990</v>
      </c>
      <c r="J13" s="60">
        <v>4197.8999999999996</v>
      </c>
      <c r="K13" s="60" t="s">
        <v>177</v>
      </c>
    </row>
    <row r="14" spans="1:11" hidden="1" x14ac:dyDescent="0.25">
      <c r="A14" s="60" t="s">
        <v>178</v>
      </c>
      <c r="B14" s="60" t="s">
        <v>179</v>
      </c>
      <c r="C14" s="60" t="s">
        <v>180</v>
      </c>
      <c r="D14" s="60">
        <v>3477120000</v>
      </c>
      <c r="E14" s="63">
        <v>3477120259</v>
      </c>
      <c r="F14" s="60" t="s">
        <v>181</v>
      </c>
      <c r="G14" s="60" t="s">
        <v>182</v>
      </c>
      <c r="H14" s="61">
        <v>45597</v>
      </c>
      <c r="I14" s="62">
        <v>5225</v>
      </c>
      <c r="J14" s="60">
        <v>1050</v>
      </c>
      <c r="K14" s="60" t="s">
        <v>183</v>
      </c>
    </row>
    <row r="15" spans="1:11" hidden="1" x14ac:dyDescent="0.25">
      <c r="A15" s="60" t="s">
        <v>184</v>
      </c>
      <c r="B15" s="60" t="s">
        <v>185</v>
      </c>
      <c r="C15" s="60" t="s">
        <v>186</v>
      </c>
      <c r="D15" s="60">
        <v>2787120000</v>
      </c>
      <c r="E15" s="60">
        <v>2787120303</v>
      </c>
      <c r="F15" s="60" t="s">
        <v>187</v>
      </c>
      <c r="G15" s="60" t="s">
        <v>188</v>
      </c>
      <c r="H15" s="61">
        <v>45618</v>
      </c>
      <c r="I15" s="62">
        <v>20700</v>
      </c>
      <c r="J15" s="60">
        <v>4200</v>
      </c>
      <c r="K15" s="60" t="s">
        <v>172</v>
      </c>
    </row>
    <row r="16" spans="1:11" hidden="1" x14ac:dyDescent="0.25">
      <c r="A16" s="60" t="s">
        <v>189</v>
      </c>
      <c r="B16" s="60" t="s">
        <v>190</v>
      </c>
      <c r="C16" s="60" t="s">
        <v>191</v>
      </c>
      <c r="D16" s="60">
        <v>7388600000</v>
      </c>
      <c r="E16" s="60">
        <v>7388600343</v>
      </c>
      <c r="F16" s="60" t="s">
        <v>187</v>
      </c>
      <c r="G16" s="60" t="s">
        <v>192</v>
      </c>
      <c r="H16" s="61">
        <v>45642</v>
      </c>
      <c r="I16" s="62">
        <v>10350</v>
      </c>
      <c r="J16" s="60">
        <v>2100</v>
      </c>
      <c r="K16" s="60" t="s">
        <v>140</v>
      </c>
    </row>
    <row r="17" spans="1:11" hidden="1" x14ac:dyDescent="0.25">
      <c r="A17" s="60" t="s">
        <v>193</v>
      </c>
      <c r="B17" s="60" t="s">
        <v>194</v>
      </c>
      <c r="C17" s="60" t="s">
        <v>195</v>
      </c>
      <c r="D17" s="60">
        <v>7765200000</v>
      </c>
      <c r="E17" s="20">
        <v>8006200361</v>
      </c>
      <c r="F17" s="60" t="s">
        <v>187</v>
      </c>
      <c r="G17" s="60" t="s">
        <v>196</v>
      </c>
      <c r="H17" s="61">
        <v>45649</v>
      </c>
      <c r="I17" s="62">
        <v>10350</v>
      </c>
      <c r="J17" s="60">
        <v>2100</v>
      </c>
      <c r="K17" s="60" t="s">
        <v>177</v>
      </c>
    </row>
    <row r="18" spans="1:11" hidden="1" x14ac:dyDescent="0.25">
      <c r="A18" s="60" t="s">
        <v>197</v>
      </c>
      <c r="B18" s="60" t="s">
        <v>198</v>
      </c>
      <c r="C18" s="60" t="s">
        <v>199</v>
      </c>
      <c r="D18" s="60">
        <v>9323510000</v>
      </c>
      <c r="E18" s="60">
        <v>9323510809</v>
      </c>
      <c r="F18" s="60" t="s">
        <v>200</v>
      </c>
      <c r="G18" s="60" t="s">
        <v>201</v>
      </c>
      <c r="H18" s="61">
        <v>45632</v>
      </c>
      <c r="I18" s="62">
        <v>48306.5</v>
      </c>
      <c r="J18" s="60">
        <v>11596.36</v>
      </c>
      <c r="K18" s="60" t="s">
        <v>202</v>
      </c>
    </row>
    <row r="19" spans="1:11" hidden="1" x14ac:dyDescent="0.25">
      <c r="A19" s="60" t="s">
        <v>203</v>
      </c>
      <c r="B19" s="60" t="s">
        <v>204</v>
      </c>
      <c r="C19" s="60" t="s">
        <v>205</v>
      </c>
      <c r="D19" s="60">
        <v>1830120000</v>
      </c>
      <c r="E19" s="60">
        <v>1830120837</v>
      </c>
      <c r="F19" s="60" t="s">
        <v>206</v>
      </c>
      <c r="G19" s="60" t="s">
        <v>169</v>
      </c>
      <c r="H19" s="61">
        <v>45334</v>
      </c>
      <c r="I19" s="62">
        <v>18000</v>
      </c>
      <c r="J19" s="60">
        <v>4050</v>
      </c>
      <c r="K19" s="60" t="s">
        <v>207</v>
      </c>
    </row>
    <row r="20" spans="1:11" hidden="1" x14ac:dyDescent="0.25">
      <c r="A20" s="60" t="s">
        <v>208</v>
      </c>
      <c r="B20" s="60" t="s">
        <v>209</v>
      </c>
      <c r="C20" s="60" t="s">
        <v>210</v>
      </c>
      <c r="D20" s="60">
        <v>6015935715</v>
      </c>
      <c r="E20" s="60">
        <v>1673028528</v>
      </c>
      <c r="F20" s="60" t="s">
        <v>206</v>
      </c>
      <c r="G20" s="60" t="s">
        <v>211</v>
      </c>
      <c r="H20" s="61">
        <v>45433</v>
      </c>
      <c r="I20" s="62">
        <v>30000</v>
      </c>
      <c r="J20" s="60">
        <v>6300</v>
      </c>
      <c r="K20" s="60" t="s">
        <v>207</v>
      </c>
    </row>
    <row r="21" spans="1:11" hidden="1" x14ac:dyDescent="0.25">
      <c r="A21" s="60" t="s">
        <v>212</v>
      </c>
      <c r="B21" s="60" t="s">
        <v>213</v>
      </c>
      <c r="C21" s="60" t="s">
        <v>214</v>
      </c>
      <c r="D21" s="60">
        <v>3196810000</v>
      </c>
      <c r="E21" s="60">
        <v>3196810006</v>
      </c>
      <c r="F21" s="60" t="s">
        <v>206</v>
      </c>
      <c r="G21" s="60" t="s">
        <v>215</v>
      </c>
      <c r="H21" s="61">
        <v>45471</v>
      </c>
      <c r="I21" s="62">
        <v>6020</v>
      </c>
      <c r="J21" s="60">
        <v>1264.2</v>
      </c>
      <c r="K21" s="60" t="s">
        <v>216</v>
      </c>
    </row>
    <row r="22" spans="1:11" hidden="1" x14ac:dyDescent="0.25">
      <c r="A22" s="60" t="s">
        <v>217</v>
      </c>
      <c r="B22" s="60" t="s">
        <v>218</v>
      </c>
      <c r="C22" s="60" t="s">
        <v>219</v>
      </c>
      <c r="D22" s="60">
        <v>9311900000</v>
      </c>
      <c r="E22" s="60">
        <v>9311900079</v>
      </c>
      <c r="F22" s="60" t="s">
        <v>206</v>
      </c>
      <c r="G22" s="60" t="s">
        <v>133</v>
      </c>
      <c r="H22" s="61">
        <v>45509</v>
      </c>
      <c r="I22" s="62">
        <v>4900</v>
      </c>
      <c r="J22" s="60">
        <v>1029</v>
      </c>
      <c r="K22" s="60" t="s">
        <v>220</v>
      </c>
    </row>
    <row r="23" spans="1:11" hidden="1" x14ac:dyDescent="0.25">
      <c r="A23" s="60" t="s">
        <v>221</v>
      </c>
      <c r="B23" s="60" t="s">
        <v>179</v>
      </c>
      <c r="C23" s="60" t="s">
        <v>222</v>
      </c>
      <c r="D23" s="60">
        <v>3477120000</v>
      </c>
      <c r="E23" s="60">
        <v>3477120071</v>
      </c>
      <c r="F23" s="60" t="s">
        <v>206</v>
      </c>
      <c r="G23" s="60" t="s">
        <v>196</v>
      </c>
      <c r="H23" s="61">
        <v>45649</v>
      </c>
      <c r="I23" s="62">
        <v>25000</v>
      </c>
      <c r="J23" s="60">
        <v>5250</v>
      </c>
      <c r="K23" s="60" t="s">
        <v>223</v>
      </c>
    </row>
    <row r="24" spans="1:11" hidden="1" x14ac:dyDescent="0.25">
      <c r="A24" s="60" t="s">
        <v>224</v>
      </c>
      <c r="B24" s="60" t="s">
        <v>179</v>
      </c>
      <c r="C24" s="60" t="s">
        <v>225</v>
      </c>
      <c r="D24" s="60">
        <v>3477120000</v>
      </c>
      <c r="E24" s="60">
        <v>3477120355</v>
      </c>
      <c r="F24" s="60" t="s">
        <v>206</v>
      </c>
      <c r="G24" s="60" t="s">
        <v>226</v>
      </c>
      <c r="H24" s="61">
        <v>45649</v>
      </c>
      <c r="I24" s="62">
        <v>25000</v>
      </c>
      <c r="J24" s="60">
        <v>5250</v>
      </c>
      <c r="K24" s="60" t="s">
        <v>227</v>
      </c>
    </row>
    <row r="25" spans="1:11" hidden="1" x14ac:dyDescent="0.25">
      <c r="A25" s="60" t="s">
        <v>228</v>
      </c>
      <c r="B25" s="60" t="s">
        <v>229</v>
      </c>
      <c r="C25" s="63" t="s">
        <v>230</v>
      </c>
      <c r="D25" s="60">
        <v>5683279924</v>
      </c>
      <c r="E25" s="63">
        <v>3098930441</v>
      </c>
      <c r="F25" s="60" t="s">
        <v>231</v>
      </c>
      <c r="G25" s="60" t="s">
        <v>232</v>
      </c>
      <c r="H25" s="61">
        <v>45524</v>
      </c>
      <c r="I25" s="62">
        <v>123600</v>
      </c>
      <c r="J25" s="60">
        <v>26112</v>
      </c>
      <c r="K25" s="60" t="s">
        <v>233</v>
      </c>
    </row>
    <row r="26" spans="1:11" hidden="1" x14ac:dyDescent="0.25">
      <c r="A26" s="60" t="s">
        <v>234</v>
      </c>
      <c r="B26" s="60" t="s">
        <v>235</v>
      </c>
      <c r="C26" s="60" t="s">
        <v>236</v>
      </c>
      <c r="D26" s="60">
        <v>7007610000</v>
      </c>
      <c r="E26" s="60">
        <v>7007610875</v>
      </c>
      <c r="F26" s="60" t="s">
        <v>237</v>
      </c>
      <c r="G26" s="60" t="s">
        <v>238</v>
      </c>
      <c r="H26" s="61">
        <v>45421</v>
      </c>
      <c r="I26" s="62">
        <v>1199.4000000000001</v>
      </c>
      <c r="J26" s="60">
        <v>1518.72</v>
      </c>
      <c r="K26" s="60" t="s">
        <v>209</v>
      </c>
    </row>
    <row r="27" spans="1:11" hidden="1" x14ac:dyDescent="0.25">
      <c r="A27" s="60" t="s">
        <v>239</v>
      </c>
      <c r="B27" s="60" t="s">
        <v>220</v>
      </c>
      <c r="C27" s="60" t="s">
        <v>240</v>
      </c>
      <c r="D27" s="60">
        <v>530896357</v>
      </c>
      <c r="E27" s="60">
        <v>6275474194</v>
      </c>
      <c r="F27" s="60" t="s">
        <v>241</v>
      </c>
      <c r="G27" s="60" t="s">
        <v>238</v>
      </c>
      <c r="H27" s="61">
        <v>45421</v>
      </c>
      <c r="I27" s="62">
        <v>6597</v>
      </c>
      <c r="J27" s="60">
        <v>2487.94</v>
      </c>
      <c r="K27" s="60" t="s">
        <v>242</v>
      </c>
    </row>
    <row r="28" spans="1:11" hidden="1" x14ac:dyDescent="0.25">
      <c r="A28" s="60" t="s">
        <v>81</v>
      </c>
      <c r="B28" s="60" t="s">
        <v>243</v>
      </c>
      <c r="C28" s="60" t="s">
        <v>244</v>
      </c>
      <c r="D28" s="60">
        <v>9405410000</v>
      </c>
      <c r="E28" s="60">
        <v>9405410097</v>
      </c>
      <c r="F28" s="60" t="s">
        <v>82</v>
      </c>
      <c r="G28" s="60" t="s">
        <v>245</v>
      </c>
      <c r="H28" s="61">
        <v>45552</v>
      </c>
      <c r="I28" s="62">
        <v>12984</v>
      </c>
      <c r="J28" s="60">
        <v>5410</v>
      </c>
      <c r="K28" s="60" t="s">
        <v>246</v>
      </c>
    </row>
    <row r="29" spans="1:11" hidden="1" x14ac:dyDescent="0.25">
      <c r="A29" s="60" t="s">
        <v>83</v>
      </c>
      <c r="B29" s="60" t="s">
        <v>243</v>
      </c>
      <c r="C29" s="60" t="s">
        <v>247</v>
      </c>
      <c r="D29" s="60">
        <v>2194410000</v>
      </c>
      <c r="E29" s="60">
        <v>2194410958</v>
      </c>
      <c r="F29" s="60" t="s">
        <v>248</v>
      </c>
      <c r="G29" s="60" t="s">
        <v>245</v>
      </c>
      <c r="H29" s="61">
        <v>45552</v>
      </c>
      <c r="I29" s="62">
        <v>10217</v>
      </c>
      <c r="J29" s="60">
        <v>4257</v>
      </c>
      <c r="K29" s="60" t="s">
        <v>129</v>
      </c>
    </row>
    <row r="30" spans="1:11" hidden="1" x14ac:dyDescent="0.25">
      <c r="A30" s="60" t="s">
        <v>80</v>
      </c>
      <c r="B30" s="60" t="s">
        <v>243</v>
      </c>
      <c r="C30" s="60" t="s">
        <v>249</v>
      </c>
      <c r="D30" s="60">
        <v>3394410000</v>
      </c>
      <c r="E30" s="60">
        <v>3394410986</v>
      </c>
      <c r="F30" s="60" t="s">
        <v>248</v>
      </c>
      <c r="G30" s="60" t="s">
        <v>188</v>
      </c>
      <c r="H30" s="61">
        <v>45618</v>
      </c>
      <c r="I30" s="62">
        <v>5534</v>
      </c>
      <c r="J30" s="60">
        <v>6015</v>
      </c>
      <c r="K30" s="60" t="s">
        <v>250</v>
      </c>
    </row>
    <row r="31" spans="1:11" x14ac:dyDescent="0.25">
      <c r="A31" s="60" t="s">
        <v>78</v>
      </c>
      <c r="B31" s="60" t="s">
        <v>251</v>
      </c>
      <c r="C31" s="60" t="s">
        <v>252</v>
      </c>
      <c r="D31" s="60">
        <v>3618887700</v>
      </c>
      <c r="E31" s="60">
        <v>6548223777</v>
      </c>
      <c r="F31" s="60" t="s">
        <v>253</v>
      </c>
      <c r="G31" s="60" t="s">
        <v>254</v>
      </c>
      <c r="H31" s="61">
        <v>45546</v>
      </c>
      <c r="I31" s="62">
        <v>9341</v>
      </c>
      <c r="J31" s="60">
        <v>21415</v>
      </c>
      <c r="K31" s="60" t="s">
        <v>148</v>
      </c>
    </row>
    <row r="32" spans="1:11" hidden="1" x14ac:dyDescent="0.25">
      <c r="A32" s="60" t="s">
        <v>255</v>
      </c>
      <c r="B32" s="60" t="s">
        <v>256</v>
      </c>
      <c r="C32" s="60" t="s">
        <v>257</v>
      </c>
      <c r="D32" s="60">
        <v>4875071490</v>
      </c>
      <c r="E32" s="60">
        <v>8290300490</v>
      </c>
      <c r="F32" s="60" t="s">
        <v>258</v>
      </c>
      <c r="G32" s="60" t="s">
        <v>192</v>
      </c>
      <c r="H32" s="61">
        <v>45642</v>
      </c>
      <c r="I32" s="62">
        <v>1900</v>
      </c>
      <c r="J32" s="60">
        <v>1298</v>
      </c>
      <c r="K32" s="60" t="s">
        <v>148</v>
      </c>
    </row>
    <row r="33" spans="1:11" hidden="1" x14ac:dyDescent="0.25">
      <c r="A33" s="60" t="s">
        <v>259</v>
      </c>
      <c r="B33" s="60" t="s">
        <v>260</v>
      </c>
      <c r="C33" s="60" t="s">
        <v>261</v>
      </c>
      <c r="D33" s="60">
        <v>9809700000</v>
      </c>
      <c r="E33" s="60">
        <v>9809700499</v>
      </c>
      <c r="F33" s="60" t="s">
        <v>262</v>
      </c>
      <c r="G33" s="60" t="s">
        <v>138</v>
      </c>
      <c r="H33" s="61">
        <v>45638</v>
      </c>
      <c r="I33" s="62">
        <v>3780</v>
      </c>
      <c r="J33" s="60">
        <v>169.34</v>
      </c>
      <c r="K33" s="60" t="s">
        <v>263</v>
      </c>
    </row>
    <row r="34" spans="1:11" hidden="1" x14ac:dyDescent="0.25">
      <c r="A34" s="60" t="s">
        <v>264</v>
      </c>
      <c r="B34" s="60" t="s">
        <v>265</v>
      </c>
      <c r="C34" s="60" t="s">
        <v>266</v>
      </c>
      <c r="D34" s="60">
        <v>685386825</v>
      </c>
      <c r="E34" s="60">
        <v>1365900063</v>
      </c>
      <c r="F34" s="60" t="s">
        <v>267</v>
      </c>
      <c r="G34" s="60" t="s">
        <v>238</v>
      </c>
      <c r="H34" s="61">
        <v>45421</v>
      </c>
      <c r="I34" s="62">
        <v>3500</v>
      </c>
      <c r="J34" s="60">
        <v>134.4</v>
      </c>
      <c r="K34" s="60" t="s">
        <v>263</v>
      </c>
    </row>
    <row r="35" spans="1:11" hidden="1" x14ac:dyDescent="0.25">
      <c r="A35" s="60" t="s">
        <v>268</v>
      </c>
      <c r="B35" s="60" t="s">
        <v>269</v>
      </c>
      <c r="C35" s="60" t="s">
        <v>270</v>
      </c>
      <c r="D35" s="60">
        <v>6759205086</v>
      </c>
      <c r="E35" s="60">
        <v>8599310536</v>
      </c>
      <c r="F35" s="60" t="s">
        <v>271</v>
      </c>
      <c r="G35" s="60" t="s">
        <v>272</v>
      </c>
      <c r="H35" s="61">
        <v>45421</v>
      </c>
      <c r="I35" s="62">
        <v>500</v>
      </c>
      <c r="J35" s="60">
        <v>110</v>
      </c>
      <c r="K35" s="60" t="s">
        <v>273</v>
      </c>
    </row>
    <row r="36" spans="1:11" hidden="1" x14ac:dyDescent="0.25">
      <c r="A36" s="60" t="s">
        <v>274</v>
      </c>
      <c r="B36" s="60" t="s">
        <v>207</v>
      </c>
      <c r="C36" s="60" t="s">
        <v>275</v>
      </c>
      <c r="D36" s="60">
        <v>7354818022</v>
      </c>
      <c r="E36" s="60">
        <v>1429510061</v>
      </c>
      <c r="F36" s="60" t="s">
        <v>271</v>
      </c>
      <c r="G36" s="60" t="s">
        <v>272</v>
      </c>
      <c r="H36" s="61">
        <v>45421</v>
      </c>
      <c r="I36" s="62">
        <v>420</v>
      </c>
      <c r="J36" s="60">
        <v>92.4</v>
      </c>
      <c r="K36" s="60" t="s">
        <v>276</v>
      </c>
    </row>
    <row r="37" spans="1:11" hidden="1" x14ac:dyDescent="0.25">
      <c r="A37" s="60" t="s">
        <v>277</v>
      </c>
      <c r="B37" s="60" t="s">
        <v>207</v>
      </c>
      <c r="C37" s="60" t="s">
        <v>278</v>
      </c>
      <c r="D37" s="60">
        <v>9753894782</v>
      </c>
      <c r="E37" s="60">
        <v>5429510065</v>
      </c>
      <c r="F37" s="60" t="s">
        <v>271</v>
      </c>
      <c r="G37" s="60" t="s">
        <v>272</v>
      </c>
      <c r="H37" s="61">
        <v>45421</v>
      </c>
      <c r="I37" s="62">
        <v>490</v>
      </c>
      <c r="J37" s="60">
        <v>107.8</v>
      </c>
      <c r="K37" s="60" t="s">
        <v>279</v>
      </c>
    </row>
    <row r="38" spans="1:11" hidden="1" x14ac:dyDescent="0.25">
      <c r="A38" s="60" t="s">
        <v>280</v>
      </c>
      <c r="B38" s="60" t="s">
        <v>281</v>
      </c>
      <c r="C38" s="60" t="s">
        <v>282</v>
      </c>
      <c r="D38" s="60">
        <v>201463689</v>
      </c>
      <c r="E38" s="60">
        <v>6384910908</v>
      </c>
      <c r="F38" s="60" t="s">
        <v>271</v>
      </c>
      <c r="G38" s="60" t="s">
        <v>238</v>
      </c>
      <c r="H38" s="61">
        <v>45421</v>
      </c>
      <c r="I38" s="62">
        <v>1060</v>
      </c>
      <c r="J38" s="60">
        <v>233.2</v>
      </c>
      <c r="K38" s="60" t="s">
        <v>283</v>
      </c>
    </row>
    <row r="39" spans="1:11" hidden="1" x14ac:dyDescent="0.25">
      <c r="A39" s="60" t="s">
        <v>284</v>
      </c>
      <c r="B39" s="60" t="s">
        <v>285</v>
      </c>
      <c r="C39" s="60" t="s">
        <v>286</v>
      </c>
      <c r="D39" s="60">
        <v>9127400000</v>
      </c>
      <c r="E39" s="60">
        <v>9127400111</v>
      </c>
      <c r="F39" s="60" t="s">
        <v>271</v>
      </c>
      <c r="G39" s="60" t="s">
        <v>238</v>
      </c>
      <c r="H39" s="61">
        <v>45421</v>
      </c>
      <c r="I39" s="62">
        <v>400</v>
      </c>
      <c r="J39" s="60">
        <v>88</v>
      </c>
      <c r="K39" s="60" t="s">
        <v>218</v>
      </c>
    </row>
    <row r="40" spans="1:11" hidden="1" x14ac:dyDescent="0.25">
      <c r="A40" s="60" t="s">
        <v>287</v>
      </c>
      <c r="B40" s="60" t="s">
        <v>288</v>
      </c>
      <c r="C40" s="60" t="s">
        <v>289</v>
      </c>
      <c r="D40" s="60">
        <v>8671410000</v>
      </c>
      <c r="E40" s="60">
        <v>8671410091</v>
      </c>
      <c r="F40" s="60" t="s">
        <v>271</v>
      </c>
      <c r="G40" s="60" t="s">
        <v>211</v>
      </c>
      <c r="H40" s="61">
        <v>45433</v>
      </c>
      <c r="I40" s="62">
        <v>200</v>
      </c>
      <c r="J40" s="60">
        <v>44</v>
      </c>
      <c r="K40" s="60" t="s">
        <v>290</v>
      </c>
    </row>
    <row r="41" spans="1:11" hidden="1" x14ac:dyDescent="0.25">
      <c r="A41" s="60" t="s">
        <v>291</v>
      </c>
      <c r="B41" s="60" t="s">
        <v>292</v>
      </c>
      <c r="C41" s="60" t="s">
        <v>293</v>
      </c>
      <c r="D41" s="60">
        <v>2683900000</v>
      </c>
      <c r="E41" s="60">
        <v>2683900544</v>
      </c>
      <c r="F41" s="60" t="s">
        <v>271</v>
      </c>
      <c r="G41" s="60" t="s">
        <v>211</v>
      </c>
      <c r="H41" s="61">
        <v>45433</v>
      </c>
      <c r="I41" s="62">
        <v>400</v>
      </c>
      <c r="J41" s="60">
        <v>88</v>
      </c>
      <c r="K41" s="60" t="s">
        <v>294</v>
      </c>
    </row>
    <row r="42" spans="1:11" hidden="1" x14ac:dyDescent="0.25">
      <c r="A42" s="60" t="s">
        <v>295</v>
      </c>
      <c r="B42" s="60" t="s">
        <v>296</v>
      </c>
      <c r="C42" s="60" t="s">
        <v>297</v>
      </c>
      <c r="D42" s="60">
        <v>8248120000</v>
      </c>
      <c r="E42" s="60">
        <v>8248120967</v>
      </c>
      <c r="F42" s="60" t="s">
        <v>271</v>
      </c>
      <c r="G42" s="60" t="s">
        <v>128</v>
      </c>
      <c r="H42" s="61">
        <v>45502</v>
      </c>
      <c r="I42" s="62">
        <v>1000</v>
      </c>
      <c r="J42" s="60">
        <v>220</v>
      </c>
      <c r="K42" s="60" t="s">
        <v>298</v>
      </c>
    </row>
    <row r="43" spans="1:11" hidden="1" x14ac:dyDescent="0.25">
      <c r="A43" s="60" t="s">
        <v>299</v>
      </c>
      <c r="B43" s="60" t="s">
        <v>300</v>
      </c>
      <c r="C43" s="60" t="s">
        <v>301</v>
      </c>
      <c r="D43" s="60">
        <v>6983600000</v>
      </c>
      <c r="E43" s="60">
        <v>6983600209</v>
      </c>
      <c r="F43" s="60" t="s">
        <v>271</v>
      </c>
      <c r="G43" s="60" t="s">
        <v>254</v>
      </c>
      <c r="H43" s="61">
        <v>45546</v>
      </c>
      <c r="I43" s="62">
        <v>400</v>
      </c>
      <c r="J43" s="60">
        <v>88</v>
      </c>
      <c r="K43" s="60" t="s">
        <v>243</v>
      </c>
    </row>
    <row r="44" spans="1:11" hidden="1" x14ac:dyDescent="0.25">
      <c r="A44" s="60" t="s">
        <v>302</v>
      </c>
      <c r="B44" s="60" t="s">
        <v>303</v>
      </c>
      <c r="C44" s="60" t="s">
        <v>304</v>
      </c>
      <c r="D44" s="60">
        <v>986419062</v>
      </c>
      <c r="E44" s="60">
        <v>3477400528</v>
      </c>
      <c r="F44" s="60" t="s">
        <v>305</v>
      </c>
      <c r="G44" s="60" t="s">
        <v>182</v>
      </c>
      <c r="H44" s="61">
        <v>45597</v>
      </c>
      <c r="I44" s="62">
        <v>460</v>
      </c>
      <c r="J44" s="60">
        <v>66</v>
      </c>
      <c r="K44" s="60" t="s">
        <v>306</v>
      </c>
    </row>
    <row r="45" spans="1:11" hidden="1" x14ac:dyDescent="0.25">
      <c r="A45" s="60" t="s">
        <v>307</v>
      </c>
      <c r="B45" s="60" t="s">
        <v>308</v>
      </c>
      <c r="C45" s="60" t="s">
        <v>309</v>
      </c>
      <c r="D45" s="60">
        <v>3927200000</v>
      </c>
      <c r="E45" s="60">
        <v>3927200318</v>
      </c>
      <c r="F45" s="60" t="s">
        <v>305</v>
      </c>
      <c r="G45" s="60" t="s">
        <v>182</v>
      </c>
      <c r="H45" s="61">
        <v>45597</v>
      </c>
      <c r="I45" s="62">
        <v>700</v>
      </c>
      <c r="J45" s="60">
        <v>110</v>
      </c>
      <c r="K45" s="60" t="s">
        <v>243</v>
      </c>
    </row>
    <row r="46" spans="1:11" hidden="1" x14ac:dyDescent="0.25">
      <c r="A46" s="60" t="s">
        <v>310</v>
      </c>
      <c r="B46" s="60" t="s">
        <v>311</v>
      </c>
      <c r="C46" s="60" t="s">
        <v>312</v>
      </c>
      <c r="D46" s="60">
        <v>8456410000</v>
      </c>
      <c r="E46" s="60">
        <v>8456410337</v>
      </c>
      <c r="F46" s="60" t="s">
        <v>305</v>
      </c>
      <c r="G46" s="60" t="s">
        <v>313</v>
      </c>
      <c r="H46" s="61">
        <v>45622</v>
      </c>
      <c r="I46" s="62">
        <v>25500</v>
      </c>
      <c r="J46" s="60">
        <v>4488</v>
      </c>
      <c r="K46" s="60" t="s">
        <v>314</v>
      </c>
    </row>
    <row r="47" spans="1:11" hidden="1" x14ac:dyDescent="0.25">
      <c r="A47" s="60" t="s">
        <v>315</v>
      </c>
      <c r="B47" s="60" t="s">
        <v>316</v>
      </c>
      <c r="C47" s="60" t="s">
        <v>317</v>
      </c>
      <c r="D47" s="60">
        <v>9577020000</v>
      </c>
      <c r="E47" s="60">
        <v>4659120003</v>
      </c>
      <c r="F47" s="60" t="s">
        <v>305</v>
      </c>
      <c r="G47" s="60" t="s">
        <v>188</v>
      </c>
      <c r="H47" s="61">
        <v>45618</v>
      </c>
      <c r="I47" s="62">
        <v>3380</v>
      </c>
      <c r="J47" s="60">
        <v>528</v>
      </c>
      <c r="K47" s="60" t="s">
        <v>154</v>
      </c>
    </row>
    <row r="48" spans="1:11" hidden="1" x14ac:dyDescent="0.25">
      <c r="A48" s="60" t="s">
        <v>318</v>
      </c>
      <c r="B48" s="60" t="s">
        <v>319</v>
      </c>
      <c r="C48" s="60" t="s">
        <v>320</v>
      </c>
      <c r="D48" s="60">
        <v>9515500000</v>
      </c>
      <c r="E48" s="60">
        <v>9515500583</v>
      </c>
      <c r="F48" s="60" t="s">
        <v>305</v>
      </c>
      <c r="G48" s="60" t="s">
        <v>192</v>
      </c>
      <c r="H48" s="61">
        <v>45642</v>
      </c>
      <c r="I48" s="62">
        <v>520</v>
      </c>
      <c r="J48" s="60">
        <v>77</v>
      </c>
      <c r="K48" s="60" t="s">
        <v>156</v>
      </c>
    </row>
    <row r="49" spans="1:11" hidden="1" x14ac:dyDescent="0.25">
      <c r="A49" s="60" t="s">
        <v>321</v>
      </c>
      <c r="B49" s="60" t="s">
        <v>322</v>
      </c>
      <c r="C49" s="60" t="s">
        <v>323</v>
      </c>
      <c r="D49" s="60">
        <v>9104500000</v>
      </c>
      <c r="E49" s="60">
        <v>9104500695</v>
      </c>
      <c r="F49" s="60" t="s">
        <v>305</v>
      </c>
      <c r="G49" s="60" t="s">
        <v>192</v>
      </c>
      <c r="H49" s="61">
        <v>45642</v>
      </c>
      <c r="I49" s="62">
        <v>1040</v>
      </c>
      <c r="J49" s="60">
        <v>154</v>
      </c>
      <c r="K49" s="60" t="s">
        <v>324</v>
      </c>
    </row>
    <row r="50" spans="1:11" hidden="1" x14ac:dyDescent="0.25">
      <c r="A50" s="60" t="s">
        <v>325</v>
      </c>
      <c r="B50" s="60" t="s">
        <v>326</v>
      </c>
      <c r="C50" s="60" t="s">
        <v>327</v>
      </c>
      <c r="D50" s="60">
        <v>9037400000</v>
      </c>
      <c r="E50" s="60">
        <v>9037400191</v>
      </c>
      <c r="F50" s="60" t="s">
        <v>305</v>
      </c>
      <c r="G50" s="60" t="s">
        <v>153</v>
      </c>
      <c r="H50" s="61">
        <v>45649</v>
      </c>
      <c r="I50" s="62">
        <v>700</v>
      </c>
      <c r="J50" s="60">
        <v>110</v>
      </c>
      <c r="K50" s="60" t="s">
        <v>328</v>
      </c>
    </row>
    <row r="51" spans="1:11" hidden="1" x14ac:dyDescent="0.25">
      <c r="A51" s="60" t="s">
        <v>329</v>
      </c>
      <c r="B51" s="60" t="s">
        <v>330</v>
      </c>
      <c r="C51" s="60" t="s">
        <v>331</v>
      </c>
      <c r="D51" s="60">
        <v>7570912888</v>
      </c>
      <c r="E51" s="60">
        <v>6738200217</v>
      </c>
      <c r="F51" s="60" t="s">
        <v>305</v>
      </c>
      <c r="G51" s="60" t="s">
        <v>153</v>
      </c>
      <c r="H51" s="61">
        <v>45649</v>
      </c>
      <c r="I51" s="62">
        <v>700</v>
      </c>
      <c r="J51" s="60">
        <v>110</v>
      </c>
      <c r="K51" s="60" t="s">
        <v>332</v>
      </c>
    </row>
    <row r="52" spans="1:11" hidden="1" x14ac:dyDescent="0.25">
      <c r="A52" s="60" t="s">
        <v>333</v>
      </c>
      <c r="B52" s="60" t="s">
        <v>334</v>
      </c>
      <c r="C52" s="60" t="s">
        <v>335</v>
      </c>
      <c r="D52" s="60">
        <v>2438937034</v>
      </c>
      <c r="E52" s="60">
        <v>5074470540</v>
      </c>
      <c r="F52" s="60" t="s">
        <v>336</v>
      </c>
      <c r="G52" s="60" t="s">
        <v>169</v>
      </c>
      <c r="H52" s="61">
        <v>45334</v>
      </c>
      <c r="I52" s="62">
        <v>1000</v>
      </c>
      <c r="J52" s="60">
        <v>220</v>
      </c>
      <c r="K52" s="60" t="s">
        <v>337</v>
      </c>
    </row>
    <row r="53" spans="1:11" hidden="1" x14ac:dyDescent="0.25">
      <c r="A53" s="60" t="s">
        <v>338</v>
      </c>
      <c r="B53" s="60" t="s">
        <v>339</v>
      </c>
      <c r="C53" s="60" t="s">
        <v>340</v>
      </c>
      <c r="D53" s="60">
        <v>7192750199</v>
      </c>
      <c r="E53" s="60">
        <v>3506785086</v>
      </c>
      <c r="F53" s="60" t="s">
        <v>336</v>
      </c>
      <c r="G53" s="60" t="s">
        <v>341</v>
      </c>
      <c r="H53" s="61">
        <v>45334</v>
      </c>
      <c r="I53" s="62">
        <v>1900</v>
      </c>
      <c r="J53" s="60">
        <v>418</v>
      </c>
      <c r="K53" s="60" t="s">
        <v>316</v>
      </c>
    </row>
    <row r="54" spans="1:11" hidden="1" x14ac:dyDescent="0.25">
      <c r="A54" s="60" t="s">
        <v>342</v>
      </c>
      <c r="B54" s="60" t="s">
        <v>343</v>
      </c>
      <c r="C54" s="60" t="s">
        <v>344</v>
      </c>
      <c r="D54" s="60">
        <v>6882000000</v>
      </c>
      <c r="E54" s="60">
        <v>6882000184</v>
      </c>
      <c r="F54" s="60" t="s">
        <v>345</v>
      </c>
      <c r="G54" s="60" t="s">
        <v>159</v>
      </c>
      <c r="H54" s="61">
        <v>45597</v>
      </c>
      <c r="I54" s="62">
        <v>1400</v>
      </c>
      <c r="J54" s="60">
        <v>220</v>
      </c>
      <c r="K54" s="60" t="s">
        <v>185</v>
      </c>
    </row>
    <row r="55" spans="1:11" hidden="1" x14ac:dyDescent="0.25">
      <c r="A55" s="60" t="s">
        <v>88</v>
      </c>
      <c r="B55" s="60" t="s">
        <v>346</v>
      </c>
      <c r="C55" s="60" t="s">
        <v>347</v>
      </c>
      <c r="D55" s="60">
        <v>9494410000</v>
      </c>
      <c r="E55" s="60">
        <v>9494410002</v>
      </c>
      <c r="F55" s="60" t="s">
        <v>348</v>
      </c>
      <c r="G55" s="60" t="s">
        <v>153</v>
      </c>
      <c r="H55" s="61">
        <v>45649</v>
      </c>
      <c r="I55" s="62">
        <v>11720</v>
      </c>
      <c r="J55" s="60">
        <v>3447</v>
      </c>
      <c r="K55" s="60" t="s">
        <v>243</v>
      </c>
    </row>
    <row r="56" spans="1:11" hidden="1" x14ac:dyDescent="0.25">
      <c r="A56" s="60" t="s">
        <v>86</v>
      </c>
      <c r="B56" s="60" t="s">
        <v>349</v>
      </c>
      <c r="C56" s="60" t="s">
        <v>350</v>
      </c>
      <c r="D56" s="60">
        <v>3823615607</v>
      </c>
      <c r="E56" s="60">
        <v>4494410996</v>
      </c>
      <c r="F56" s="60" t="s">
        <v>351</v>
      </c>
      <c r="G56" s="60" t="s">
        <v>352</v>
      </c>
      <c r="H56" s="61">
        <v>45471</v>
      </c>
      <c r="I56" s="62">
        <v>16259</v>
      </c>
      <c r="J56" s="60">
        <v>12702</v>
      </c>
      <c r="K56" s="60" t="s">
        <v>353</v>
      </c>
    </row>
    <row r="57" spans="1:11" hidden="1" x14ac:dyDescent="0.25">
      <c r="A57" s="60" t="s">
        <v>354</v>
      </c>
      <c r="B57" s="60" t="s">
        <v>218</v>
      </c>
      <c r="C57" s="60" t="s">
        <v>219</v>
      </c>
      <c r="D57" s="60">
        <v>9311900000</v>
      </c>
      <c r="E57" s="60">
        <v>9311900079</v>
      </c>
      <c r="F57" s="60" t="s">
        <v>355</v>
      </c>
      <c r="G57" s="60" t="s">
        <v>356</v>
      </c>
      <c r="H57" s="61">
        <v>45663</v>
      </c>
      <c r="I57" s="62">
        <v>200</v>
      </c>
      <c r="J57" s="60">
        <v>0</v>
      </c>
      <c r="K57" s="60" t="s">
        <v>357</v>
      </c>
    </row>
    <row r="58" spans="1:11" hidden="1" x14ac:dyDescent="0.25">
      <c r="A58" s="60" t="s">
        <v>358</v>
      </c>
      <c r="B58" s="60" t="s">
        <v>296</v>
      </c>
      <c r="C58" s="60" t="s">
        <v>297</v>
      </c>
      <c r="D58" s="60">
        <v>8248120000</v>
      </c>
      <c r="E58" s="60">
        <v>8248120967</v>
      </c>
      <c r="F58" s="60" t="s">
        <v>359</v>
      </c>
      <c r="G58" s="60" t="s">
        <v>356</v>
      </c>
      <c r="H58" s="61">
        <v>45663</v>
      </c>
      <c r="I58" s="62">
        <v>200</v>
      </c>
      <c r="J58" s="60">
        <v>0</v>
      </c>
      <c r="K58" s="60" t="s">
        <v>360</v>
      </c>
    </row>
    <row r="59" spans="1:11" hidden="1" x14ac:dyDescent="0.25">
      <c r="A59" s="60" t="s">
        <v>361</v>
      </c>
      <c r="B59" s="60" t="s">
        <v>300</v>
      </c>
      <c r="C59" s="60" t="s">
        <v>301</v>
      </c>
      <c r="D59" s="60">
        <v>6983600000</v>
      </c>
      <c r="E59" s="60">
        <v>6983600209</v>
      </c>
      <c r="F59" s="60" t="s">
        <v>362</v>
      </c>
      <c r="G59" s="60" t="s">
        <v>356</v>
      </c>
      <c r="H59" s="61">
        <v>45663</v>
      </c>
      <c r="I59" s="62">
        <v>100</v>
      </c>
      <c r="J59" s="60">
        <v>0</v>
      </c>
      <c r="K59" s="60" t="s">
        <v>363</v>
      </c>
    </row>
    <row r="60" spans="1:11" hidden="1" x14ac:dyDescent="0.25">
      <c r="A60" s="60" t="s">
        <v>364</v>
      </c>
      <c r="B60" s="60" t="s">
        <v>260</v>
      </c>
      <c r="C60" s="60" t="s">
        <v>261</v>
      </c>
      <c r="D60" s="60">
        <v>9809700000</v>
      </c>
      <c r="E60" s="60">
        <v>9809700499</v>
      </c>
      <c r="F60" s="60" t="s">
        <v>365</v>
      </c>
      <c r="G60" s="60" t="s">
        <v>138</v>
      </c>
      <c r="H60" s="61">
        <v>45638</v>
      </c>
      <c r="I60" s="62">
        <v>17711.41</v>
      </c>
      <c r="J60" s="60">
        <v>7092</v>
      </c>
      <c r="K60" s="60" t="s">
        <v>366</v>
      </c>
    </row>
    <row r="61" spans="1:11" hidden="1" x14ac:dyDescent="0.25">
      <c r="A61" s="60" t="s">
        <v>87</v>
      </c>
      <c r="B61" s="60" t="s">
        <v>367</v>
      </c>
      <c r="C61" s="60" t="s">
        <v>368</v>
      </c>
      <c r="D61" s="60">
        <v>3294410000</v>
      </c>
      <c r="E61" s="60">
        <v>3294410973</v>
      </c>
      <c r="F61" s="60" t="s">
        <v>369</v>
      </c>
      <c r="G61" s="60" t="s">
        <v>352</v>
      </c>
      <c r="H61" s="61">
        <v>45471</v>
      </c>
      <c r="I61" s="62">
        <v>16259</v>
      </c>
      <c r="J61" s="60">
        <v>12702</v>
      </c>
      <c r="K61" s="60" t="s">
        <v>370</v>
      </c>
    </row>
    <row r="62" spans="1:11" hidden="1" x14ac:dyDescent="0.25">
      <c r="A62" s="60" t="s">
        <v>95</v>
      </c>
      <c r="B62" s="60" t="s">
        <v>371</v>
      </c>
      <c r="C62" s="60" t="s">
        <v>372</v>
      </c>
      <c r="D62" s="60">
        <v>695410000</v>
      </c>
      <c r="E62" s="60">
        <v>695410833</v>
      </c>
      <c r="F62" s="60" t="s">
        <v>373</v>
      </c>
      <c r="G62" s="60" t="s">
        <v>122</v>
      </c>
      <c r="H62" s="61">
        <v>45393</v>
      </c>
      <c r="I62" s="62">
        <v>19907</v>
      </c>
      <c r="J62" s="60">
        <v>15552</v>
      </c>
      <c r="K62" s="60" t="s">
        <v>374</v>
      </c>
    </row>
    <row r="63" spans="1:11" hidden="1" x14ac:dyDescent="0.25">
      <c r="A63" s="60" t="s">
        <v>97</v>
      </c>
      <c r="B63" s="60" t="s">
        <v>375</v>
      </c>
      <c r="C63" s="60" t="s">
        <v>376</v>
      </c>
      <c r="D63" s="60">
        <v>300200000</v>
      </c>
      <c r="E63" s="60">
        <v>300200619</v>
      </c>
      <c r="F63" s="60" t="s">
        <v>373</v>
      </c>
      <c r="G63" s="60" t="s">
        <v>159</v>
      </c>
      <c r="H63" s="61">
        <v>45597</v>
      </c>
      <c r="I63" s="62">
        <v>17439</v>
      </c>
      <c r="J63" s="60">
        <v>8134</v>
      </c>
      <c r="K63" s="60" t="s">
        <v>377</v>
      </c>
    </row>
    <row r="64" spans="1:11" hidden="1" x14ac:dyDescent="0.25">
      <c r="A64" s="60" t="s">
        <v>98</v>
      </c>
      <c r="B64" s="60" t="s">
        <v>378</v>
      </c>
      <c r="C64" s="60" t="s">
        <v>379</v>
      </c>
      <c r="D64" s="60">
        <v>8432210000</v>
      </c>
      <c r="E64" s="60">
        <v>8432210914</v>
      </c>
      <c r="F64" s="60" t="s">
        <v>373</v>
      </c>
      <c r="G64" s="60" t="s">
        <v>192</v>
      </c>
      <c r="H64" s="61">
        <v>45642</v>
      </c>
      <c r="I64" s="62">
        <v>11910</v>
      </c>
      <c r="J64" s="60">
        <v>5555</v>
      </c>
      <c r="K64" s="60" t="s">
        <v>380</v>
      </c>
    </row>
    <row r="65" spans="1:11" hidden="1" x14ac:dyDescent="0.25">
      <c r="A65" s="60" t="s">
        <v>381</v>
      </c>
      <c r="B65" s="60" t="s">
        <v>382</v>
      </c>
      <c r="C65" s="60" t="s">
        <v>383</v>
      </c>
      <c r="D65" s="60">
        <v>3992410000</v>
      </c>
      <c r="E65" s="60">
        <v>3992410178</v>
      </c>
      <c r="F65" s="60" t="s">
        <v>384</v>
      </c>
      <c r="G65" s="60" t="s">
        <v>153</v>
      </c>
      <c r="H65" s="61">
        <v>45649</v>
      </c>
      <c r="I65" s="62">
        <v>16093</v>
      </c>
      <c r="J65" s="60">
        <v>2896.74</v>
      </c>
      <c r="K65" s="60" t="s">
        <v>324</v>
      </c>
    </row>
    <row r="66" spans="1:11" hidden="1" x14ac:dyDescent="0.25">
      <c r="A66" s="60" t="s">
        <v>385</v>
      </c>
      <c r="B66" s="60" t="s">
        <v>386</v>
      </c>
      <c r="C66" s="60" t="s">
        <v>387</v>
      </c>
      <c r="D66" s="60">
        <v>7904169213</v>
      </c>
      <c r="E66" s="60">
        <v>8514000233</v>
      </c>
      <c r="F66" s="60" t="s">
        <v>388</v>
      </c>
      <c r="G66" s="60" t="s">
        <v>389</v>
      </c>
      <c r="H66" s="61">
        <v>45663</v>
      </c>
      <c r="I66" s="62">
        <v>1800</v>
      </c>
      <c r="J66" s="60">
        <v>456</v>
      </c>
      <c r="K66" s="60" t="s">
        <v>328</v>
      </c>
    </row>
    <row r="67" spans="1:11" hidden="1" x14ac:dyDescent="0.25">
      <c r="A67" s="60" t="s">
        <v>390</v>
      </c>
      <c r="B67" s="60" t="s">
        <v>213</v>
      </c>
      <c r="C67" s="60" t="s">
        <v>214</v>
      </c>
      <c r="D67" s="60">
        <v>3196810000</v>
      </c>
      <c r="E67" s="60">
        <v>3196810006</v>
      </c>
      <c r="F67" s="60" t="s">
        <v>391</v>
      </c>
      <c r="G67" s="60" t="s">
        <v>215</v>
      </c>
      <c r="H67" s="61">
        <v>45471</v>
      </c>
      <c r="I67" s="62">
        <v>3600</v>
      </c>
      <c r="J67" s="60">
        <v>912</v>
      </c>
      <c r="K67" s="60" t="s">
        <v>194</v>
      </c>
    </row>
    <row r="68" spans="1:11" hidden="1" x14ac:dyDescent="0.25">
      <c r="A68" s="60" t="s">
        <v>392</v>
      </c>
      <c r="B68" s="60" t="s">
        <v>393</v>
      </c>
      <c r="C68" s="60" t="s">
        <v>394</v>
      </c>
      <c r="D68" s="60">
        <v>7995372205</v>
      </c>
      <c r="E68" s="60">
        <v>5733713565</v>
      </c>
      <c r="F68" s="60" t="s">
        <v>391</v>
      </c>
      <c r="G68" s="60" t="s">
        <v>245</v>
      </c>
      <c r="H68" s="61">
        <v>45552</v>
      </c>
      <c r="I68" s="62">
        <v>16200</v>
      </c>
      <c r="J68" s="60">
        <v>4104</v>
      </c>
      <c r="K68" s="60" t="s">
        <v>328</v>
      </c>
    </row>
    <row r="69" spans="1:11" hidden="1" x14ac:dyDescent="0.25">
      <c r="A69" s="60" t="s">
        <v>395</v>
      </c>
      <c r="B69" s="60" t="s">
        <v>170</v>
      </c>
      <c r="C69" s="60" t="s">
        <v>396</v>
      </c>
      <c r="D69" s="60">
        <v>6408120000</v>
      </c>
      <c r="E69" s="60">
        <v>6408120545</v>
      </c>
      <c r="F69" s="60" t="s">
        <v>397</v>
      </c>
      <c r="G69" s="60" t="s">
        <v>398</v>
      </c>
      <c r="H69" s="61">
        <v>45393</v>
      </c>
      <c r="I69" s="62">
        <v>1800</v>
      </c>
      <c r="J69" s="60">
        <v>456</v>
      </c>
      <c r="K69" s="60" t="s">
        <v>316</v>
      </c>
    </row>
    <row r="70" spans="1:11" hidden="1" x14ac:dyDescent="0.25">
      <c r="A70" s="60" t="s">
        <v>399</v>
      </c>
      <c r="B70" s="60" t="s">
        <v>174</v>
      </c>
      <c r="C70" s="60" t="s">
        <v>400</v>
      </c>
      <c r="D70" s="60">
        <v>2876695277</v>
      </c>
      <c r="E70" s="60">
        <v>3126620000</v>
      </c>
      <c r="F70" s="60" t="s">
        <v>401</v>
      </c>
      <c r="G70" s="60" t="s">
        <v>402</v>
      </c>
      <c r="H70" s="61">
        <v>45393</v>
      </c>
      <c r="I70" s="62">
        <v>15860</v>
      </c>
      <c r="J70" s="60">
        <v>1506.7</v>
      </c>
      <c r="K70" s="60" t="s">
        <v>403</v>
      </c>
    </row>
    <row r="71" spans="1:11" hidden="1" x14ac:dyDescent="0.25">
      <c r="A71" s="60" t="s">
        <v>404</v>
      </c>
      <c r="B71" s="60" t="s">
        <v>405</v>
      </c>
      <c r="C71" s="60" t="s">
        <v>406</v>
      </c>
      <c r="D71" s="60">
        <v>7061693360</v>
      </c>
      <c r="E71" s="60">
        <v>8716200499</v>
      </c>
      <c r="F71" s="60" t="s">
        <v>401</v>
      </c>
      <c r="G71" s="60" t="s">
        <v>389</v>
      </c>
      <c r="H71" s="61">
        <v>45663</v>
      </c>
      <c r="I71" s="62">
        <v>23376</v>
      </c>
      <c r="J71" s="60">
        <v>2220.7199999999998</v>
      </c>
      <c r="K71" s="60" t="s">
        <v>407</v>
      </c>
    </row>
    <row r="72" spans="1:11" hidden="1" x14ac:dyDescent="0.25">
      <c r="A72" s="60" t="s">
        <v>408</v>
      </c>
      <c r="B72" s="60" t="s">
        <v>316</v>
      </c>
      <c r="C72" s="60" t="s">
        <v>317</v>
      </c>
      <c r="D72" s="60">
        <v>9577020000</v>
      </c>
      <c r="E72" s="60">
        <v>4659120003</v>
      </c>
      <c r="F72" s="60" t="s">
        <v>409</v>
      </c>
      <c r="G72" s="60" t="s">
        <v>226</v>
      </c>
      <c r="H72" s="61">
        <v>45649</v>
      </c>
      <c r="I72" s="62">
        <v>24457</v>
      </c>
      <c r="J72" s="60">
        <v>3615.38</v>
      </c>
      <c r="K72" s="60" t="s">
        <v>243</v>
      </c>
    </row>
    <row r="73" spans="1:11" hidden="1" x14ac:dyDescent="0.25">
      <c r="A73" s="60" t="s">
        <v>410</v>
      </c>
      <c r="B73" s="60" t="s">
        <v>411</v>
      </c>
      <c r="C73" s="60" t="s">
        <v>412</v>
      </c>
      <c r="D73" s="60">
        <v>1508731501</v>
      </c>
      <c r="E73" s="60">
        <v>5809700495</v>
      </c>
      <c r="F73" s="60" t="s">
        <v>413</v>
      </c>
      <c r="G73" s="60" t="s">
        <v>398</v>
      </c>
      <c r="H73" s="61">
        <v>45393</v>
      </c>
      <c r="I73" s="62">
        <v>13259.25</v>
      </c>
      <c r="J73" s="60">
        <v>862.2</v>
      </c>
      <c r="K73" s="60" t="s">
        <v>414</v>
      </c>
    </row>
    <row r="74" spans="1:11" hidden="1" x14ac:dyDescent="0.25">
      <c r="A74" s="60" t="s">
        <v>415</v>
      </c>
      <c r="B74" s="60" t="s">
        <v>146</v>
      </c>
      <c r="C74" s="60" t="s">
        <v>147</v>
      </c>
      <c r="D74" s="60">
        <v>6451600000</v>
      </c>
      <c r="E74" s="60">
        <v>6451600150</v>
      </c>
      <c r="F74" s="60" t="s">
        <v>413</v>
      </c>
      <c r="G74" s="60" t="s">
        <v>402</v>
      </c>
      <c r="H74" s="61">
        <v>45393</v>
      </c>
      <c r="I74" s="62">
        <v>250.73</v>
      </c>
      <c r="J74" s="60">
        <v>16.309999999999999</v>
      </c>
      <c r="K74" s="60" t="s">
        <v>416</v>
      </c>
    </row>
    <row r="75" spans="1:11" hidden="1" x14ac:dyDescent="0.25">
      <c r="A75" s="60" t="s">
        <v>417</v>
      </c>
      <c r="B75" s="60" t="s">
        <v>418</v>
      </c>
      <c r="C75" s="60" t="s">
        <v>419</v>
      </c>
      <c r="D75" s="60">
        <v>1572120000</v>
      </c>
      <c r="E75" s="60">
        <v>1572120897</v>
      </c>
      <c r="F75" s="60" t="s">
        <v>413</v>
      </c>
      <c r="G75" s="60" t="s">
        <v>143</v>
      </c>
      <c r="H75" s="61">
        <v>45393</v>
      </c>
      <c r="I75" s="62">
        <v>4594.05</v>
      </c>
      <c r="J75" s="60">
        <v>298.74</v>
      </c>
      <c r="K75" s="60" t="s">
        <v>420</v>
      </c>
    </row>
    <row r="76" spans="1:11" hidden="1" x14ac:dyDescent="0.25">
      <c r="A76" s="60" t="s">
        <v>421</v>
      </c>
      <c r="B76" s="60" t="s">
        <v>422</v>
      </c>
      <c r="C76" s="60" t="s">
        <v>423</v>
      </c>
      <c r="D76" s="60">
        <v>7589810000</v>
      </c>
      <c r="E76" s="60">
        <v>7589810492</v>
      </c>
      <c r="F76" s="60" t="s">
        <v>413</v>
      </c>
      <c r="G76" s="60" t="s">
        <v>352</v>
      </c>
      <c r="H76" s="61">
        <v>45471</v>
      </c>
      <c r="I76" s="62">
        <v>510</v>
      </c>
      <c r="J76" s="60">
        <v>33.159999999999997</v>
      </c>
      <c r="K76" s="60" t="s">
        <v>405</v>
      </c>
    </row>
    <row r="77" spans="1:11" hidden="1" x14ac:dyDescent="0.25">
      <c r="A77" s="60" t="s">
        <v>424</v>
      </c>
      <c r="B77" s="60" t="s">
        <v>425</v>
      </c>
      <c r="C77" s="60" t="s">
        <v>426</v>
      </c>
      <c r="D77" s="60">
        <v>7290010000</v>
      </c>
      <c r="E77" s="60">
        <v>7290010674</v>
      </c>
      <c r="F77" s="60" t="s">
        <v>67</v>
      </c>
      <c r="G77" s="60" t="s">
        <v>215</v>
      </c>
      <c r="H77" s="61">
        <v>45471</v>
      </c>
      <c r="I77" s="62">
        <v>268.37</v>
      </c>
      <c r="J77" s="60">
        <v>17.45</v>
      </c>
      <c r="K77" s="60" t="s">
        <v>279</v>
      </c>
    </row>
    <row r="78" spans="1:11" hidden="1" x14ac:dyDescent="0.25">
      <c r="A78" s="60" t="s">
        <v>427</v>
      </c>
      <c r="B78" s="60" t="s">
        <v>428</v>
      </c>
      <c r="C78" s="60" t="s">
        <v>429</v>
      </c>
      <c r="D78" s="60">
        <v>206702009</v>
      </c>
      <c r="E78" s="60">
        <v>499710908</v>
      </c>
      <c r="F78" s="60" t="s">
        <v>413</v>
      </c>
      <c r="G78" s="60" t="s">
        <v>430</v>
      </c>
      <c r="H78" s="61">
        <v>45618</v>
      </c>
      <c r="I78" s="62">
        <v>5803.36</v>
      </c>
      <c r="J78" s="60">
        <v>377.38</v>
      </c>
      <c r="K78" s="60" t="s">
        <v>218</v>
      </c>
    </row>
    <row r="79" spans="1:11" hidden="1" x14ac:dyDescent="0.25">
      <c r="A79" s="60" t="s">
        <v>84</v>
      </c>
      <c r="B79" s="60" t="s">
        <v>431</v>
      </c>
      <c r="C79" s="60" t="s">
        <v>432</v>
      </c>
      <c r="D79" s="60">
        <v>6167013767</v>
      </c>
      <c r="E79" s="60">
        <v>3637720000</v>
      </c>
      <c r="F79" s="60" t="s">
        <v>433</v>
      </c>
      <c r="G79" s="60" t="s">
        <v>122</v>
      </c>
      <c r="H79" s="61">
        <v>45393</v>
      </c>
      <c r="I79" s="62">
        <v>16259</v>
      </c>
      <c r="J79" s="60">
        <v>12702</v>
      </c>
      <c r="K79" s="60" t="s">
        <v>294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CEF2-EAC7-4B63-ADAC-EBF9F110E2FB}">
  <dimension ref="A1:I64"/>
  <sheetViews>
    <sheetView tabSelected="1" topLeftCell="A8" workbookViewId="0">
      <selection activeCell="B12" sqref="B12"/>
    </sheetView>
  </sheetViews>
  <sheetFormatPr defaultRowHeight="15" x14ac:dyDescent="0.25"/>
  <sheetData>
    <row r="1" spans="1:9" x14ac:dyDescent="0.25">
      <c r="A1" s="142" t="s">
        <v>1</v>
      </c>
      <c r="B1" s="142"/>
      <c r="C1" s="142"/>
      <c r="D1" s="142"/>
      <c r="E1" s="142"/>
      <c r="F1" s="142"/>
      <c r="G1" s="142"/>
      <c r="H1" s="142"/>
      <c r="I1" s="9"/>
    </row>
    <row r="2" spans="1:9" x14ac:dyDescent="0.25">
      <c r="A2" s="142" t="s">
        <v>434</v>
      </c>
      <c r="B2" s="142"/>
      <c r="C2" s="142"/>
      <c r="D2" s="142"/>
      <c r="E2" s="142"/>
      <c r="F2" s="142"/>
      <c r="G2" s="142"/>
      <c r="H2" s="142"/>
      <c r="I2" s="9"/>
    </row>
    <row r="3" spans="1:9" x14ac:dyDescent="0.25">
      <c r="A3" s="142" t="s">
        <v>435</v>
      </c>
      <c r="B3" s="142"/>
      <c r="C3" s="142"/>
      <c r="D3" s="142"/>
      <c r="E3" s="142"/>
      <c r="F3" s="142"/>
      <c r="G3" s="142"/>
      <c r="H3" s="142"/>
      <c r="I3" s="9"/>
    </row>
    <row r="4" spans="1:9" x14ac:dyDescent="0.25">
      <c r="A4" s="142" t="s">
        <v>436</v>
      </c>
      <c r="B4" s="142"/>
      <c r="C4" s="142"/>
      <c r="D4" s="142"/>
      <c r="E4" s="142"/>
      <c r="F4" s="142"/>
      <c r="G4" s="142"/>
      <c r="H4" s="142"/>
      <c r="I4" s="9"/>
    </row>
    <row r="5" spans="1:9" x14ac:dyDescent="0.25">
      <c r="A5" s="141"/>
      <c r="B5" s="141"/>
      <c r="C5" s="1"/>
      <c r="D5" s="1"/>
      <c r="E5" s="1"/>
      <c r="F5" s="1"/>
      <c r="G5" s="1"/>
      <c r="H5" s="1"/>
      <c r="I5" s="1"/>
    </row>
    <row r="6" spans="1:9" ht="19.5" x14ac:dyDescent="0.25">
      <c r="A6" s="143"/>
      <c r="B6" s="145" t="s">
        <v>437</v>
      </c>
      <c r="C6" s="27" t="s">
        <v>438</v>
      </c>
      <c r="D6" s="27" t="s">
        <v>439</v>
      </c>
      <c r="E6" s="27" t="s">
        <v>440</v>
      </c>
      <c r="F6" s="27" t="s">
        <v>441</v>
      </c>
      <c r="G6" s="27" t="s">
        <v>442</v>
      </c>
      <c r="H6" s="148"/>
      <c r="I6" s="149"/>
    </row>
    <row r="7" spans="1:9" ht="29.25" x14ac:dyDescent="0.25">
      <c r="A7" s="143"/>
      <c r="B7" s="146"/>
      <c r="C7" s="28" t="s">
        <v>443</v>
      </c>
      <c r="D7" s="28" t="s">
        <v>444</v>
      </c>
      <c r="E7" s="28" t="s">
        <v>445</v>
      </c>
      <c r="F7" s="28" t="s">
        <v>446</v>
      </c>
      <c r="G7" s="28" t="s">
        <v>447</v>
      </c>
      <c r="H7" s="148"/>
      <c r="I7" s="149"/>
    </row>
    <row r="8" spans="1:9" ht="29.25" x14ac:dyDescent="0.25">
      <c r="A8" s="143"/>
      <c r="B8" s="146"/>
      <c r="C8" s="28" t="s">
        <v>448</v>
      </c>
      <c r="D8" s="28" t="s">
        <v>449</v>
      </c>
      <c r="E8" s="28" t="s">
        <v>443</v>
      </c>
      <c r="F8" s="28" t="s">
        <v>450</v>
      </c>
      <c r="G8" s="28" t="s">
        <v>451</v>
      </c>
      <c r="H8" s="148"/>
      <c r="I8" s="149"/>
    </row>
    <row r="9" spans="1:9" ht="29.25" x14ac:dyDescent="0.25">
      <c r="A9" s="144"/>
      <c r="B9" s="147"/>
      <c r="C9" s="29" t="s">
        <v>452</v>
      </c>
      <c r="D9" s="29" t="s">
        <v>453</v>
      </c>
      <c r="E9" s="29" t="s">
        <v>454</v>
      </c>
      <c r="F9" s="29"/>
      <c r="G9" s="29" t="s">
        <v>455</v>
      </c>
      <c r="H9" s="148"/>
      <c r="I9" s="149"/>
    </row>
    <row r="10" spans="1:9" x14ac:dyDescent="0.25">
      <c r="A10" s="30">
        <v>2023</v>
      </c>
      <c r="B10" s="30">
        <v>1</v>
      </c>
      <c r="C10" s="31">
        <v>1.31</v>
      </c>
      <c r="D10" s="31">
        <v>1.31</v>
      </c>
      <c r="E10" s="31">
        <v>1.31</v>
      </c>
      <c r="F10" s="32">
        <v>0.1</v>
      </c>
      <c r="G10" s="31">
        <v>1.4463999999999999</v>
      </c>
      <c r="H10" s="7"/>
      <c r="I10" s="7"/>
    </row>
    <row r="11" spans="1:9" x14ac:dyDescent="0.25">
      <c r="A11" s="30">
        <v>2024</v>
      </c>
      <c r="B11" s="30">
        <v>2</v>
      </c>
      <c r="C11" s="31">
        <v>1.19</v>
      </c>
      <c r="D11" s="31">
        <v>1.25</v>
      </c>
      <c r="E11" s="31">
        <v>2.56</v>
      </c>
      <c r="F11" s="32">
        <v>0.1</v>
      </c>
      <c r="G11" s="31">
        <v>2.8214000000000001</v>
      </c>
      <c r="H11" s="7"/>
      <c r="I11" s="7"/>
    </row>
    <row r="12" spans="1:9" x14ac:dyDescent="0.25">
      <c r="A12" s="30">
        <v>2025</v>
      </c>
      <c r="B12" s="30">
        <v>3</v>
      </c>
      <c r="C12" s="31">
        <v>0.98</v>
      </c>
      <c r="D12" s="31">
        <v>1.08</v>
      </c>
      <c r="E12" s="31">
        <v>3.64</v>
      </c>
      <c r="F12" s="32">
        <v>0.1</v>
      </c>
      <c r="G12" s="31">
        <v>4.0084</v>
      </c>
      <c r="H12" s="7"/>
      <c r="I12" s="7"/>
    </row>
    <row r="13" spans="1:9" x14ac:dyDescent="0.25">
      <c r="A13" s="30">
        <v>2026</v>
      </c>
      <c r="B13" s="30">
        <v>4</v>
      </c>
      <c r="C13" s="31">
        <v>0.82</v>
      </c>
      <c r="D13" s="31">
        <v>0.95</v>
      </c>
      <c r="E13" s="31">
        <v>4.5999999999999996</v>
      </c>
      <c r="F13" s="32">
        <v>0.1</v>
      </c>
      <c r="G13" s="31">
        <v>5.0564</v>
      </c>
      <c r="H13" s="1"/>
      <c r="I13" s="1"/>
    </row>
    <row r="14" spans="1:9" x14ac:dyDescent="0.25">
      <c r="A14" s="30">
        <v>2027</v>
      </c>
      <c r="B14" s="30">
        <v>5</v>
      </c>
      <c r="C14" s="31">
        <v>0.85</v>
      </c>
      <c r="D14" s="31">
        <v>1.03</v>
      </c>
      <c r="E14" s="31">
        <v>5.63</v>
      </c>
      <c r="F14" s="32">
        <v>0.1</v>
      </c>
      <c r="G14" s="31">
        <v>6.1889000000000003</v>
      </c>
      <c r="H14" s="1"/>
      <c r="I14" s="1"/>
    </row>
    <row r="15" spans="1:9" x14ac:dyDescent="0.25">
      <c r="A15" s="30">
        <v>2028</v>
      </c>
      <c r="B15" s="30">
        <v>6</v>
      </c>
      <c r="C15" s="31">
        <v>0.79</v>
      </c>
      <c r="D15" s="31">
        <v>1.01</v>
      </c>
      <c r="E15" s="31">
        <v>6.64</v>
      </c>
      <c r="F15" s="32">
        <v>0.1</v>
      </c>
      <c r="G15" s="31">
        <v>7.3028000000000004</v>
      </c>
      <c r="H15" s="1"/>
      <c r="I15" s="1"/>
    </row>
    <row r="16" spans="1:9" x14ac:dyDescent="0.25">
      <c r="A16" s="30">
        <v>2029</v>
      </c>
      <c r="B16" s="30">
        <v>7</v>
      </c>
      <c r="C16" s="31">
        <v>0.81</v>
      </c>
      <c r="D16" s="31">
        <v>1.0900000000000001</v>
      </c>
      <c r="E16" s="31">
        <v>7.72</v>
      </c>
      <c r="F16" s="32">
        <v>0.1</v>
      </c>
      <c r="G16" s="31">
        <v>8.4962999999999997</v>
      </c>
      <c r="H16" s="1"/>
      <c r="I16" s="1"/>
    </row>
    <row r="17" spans="1:9" x14ac:dyDescent="0.25">
      <c r="A17" s="30">
        <v>2030</v>
      </c>
      <c r="B17" s="30">
        <v>8</v>
      </c>
      <c r="C17" s="31">
        <v>1.9</v>
      </c>
      <c r="D17" s="31">
        <v>2.69</v>
      </c>
      <c r="E17" s="31">
        <v>10.41</v>
      </c>
      <c r="F17" s="32">
        <v>0.1</v>
      </c>
      <c r="G17" s="31">
        <v>11.455299999999999</v>
      </c>
      <c r="H17" s="1"/>
      <c r="I17" s="1"/>
    </row>
    <row r="18" spans="1:9" x14ac:dyDescent="0.25">
      <c r="A18" s="30">
        <v>2031</v>
      </c>
      <c r="B18" s="30">
        <v>9</v>
      </c>
      <c r="C18" s="31">
        <v>0.75</v>
      </c>
      <c r="D18" s="31">
        <v>1.1100000000000001</v>
      </c>
      <c r="E18" s="31">
        <v>11.52</v>
      </c>
      <c r="F18" s="32">
        <v>0.1</v>
      </c>
      <c r="G18" s="31">
        <v>12.6732</v>
      </c>
      <c r="H18" s="1"/>
      <c r="I18" s="1"/>
    </row>
    <row r="19" spans="1:9" x14ac:dyDescent="0.25">
      <c r="A19" s="30">
        <v>2032</v>
      </c>
      <c r="B19" s="30">
        <v>10</v>
      </c>
      <c r="C19" s="31">
        <v>0.67</v>
      </c>
      <c r="D19" s="31">
        <v>1.04</v>
      </c>
      <c r="E19" s="31">
        <v>12.56</v>
      </c>
      <c r="F19" s="32">
        <v>0.1</v>
      </c>
      <c r="G19" s="31">
        <v>13.8164</v>
      </c>
      <c r="H19" s="1"/>
      <c r="I19" s="1"/>
    </row>
    <row r="20" spans="1:9" x14ac:dyDescent="0.25">
      <c r="A20" s="30">
        <v>2033</v>
      </c>
      <c r="B20" s="30">
        <v>11</v>
      </c>
      <c r="C20" s="31">
        <v>0.73</v>
      </c>
      <c r="D20" s="31">
        <v>1.2</v>
      </c>
      <c r="E20" s="31">
        <v>13.76</v>
      </c>
      <c r="F20" s="32">
        <v>0.1</v>
      </c>
      <c r="G20" s="31">
        <v>15.1328</v>
      </c>
      <c r="H20" s="1"/>
      <c r="I20" s="1"/>
    </row>
    <row r="21" spans="1:9" x14ac:dyDescent="0.25">
      <c r="A21" s="30">
        <v>2034</v>
      </c>
      <c r="B21" s="30">
        <v>12</v>
      </c>
      <c r="C21" s="31">
        <v>0.67</v>
      </c>
      <c r="D21" s="31">
        <v>1.1599999999999999</v>
      </c>
      <c r="E21" s="31">
        <v>14.92</v>
      </c>
      <c r="F21" s="32">
        <v>0.1</v>
      </c>
      <c r="G21" s="31">
        <v>16.409700000000001</v>
      </c>
      <c r="H21" s="1"/>
      <c r="I21" s="1"/>
    </row>
    <row r="22" spans="1:9" x14ac:dyDescent="0.25">
      <c r="A22" s="30">
        <v>2035</v>
      </c>
      <c r="B22" s="30">
        <v>13</v>
      </c>
      <c r="C22" s="31">
        <v>0.65</v>
      </c>
      <c r="D22" s="31">
        <v>1.18</v>
      </c>
      <c r="E22" s="31">
        <v>16.100000000000001</v>
      </c>
      <c r="F22" s="32">
        <v>0.1</v>
      </c>
      <c r="G22" s="31">
        <v>17.706299999999999</v>
      </c>
      <c r="H22" s="1"/>
      <c r="I22" s="1"/>
    </row>
    <row r="23" spans="1:9" x14ac:dyDescent="0.25">
      <c r="A23" s="30">
        <v>2036</v>
      </c>
      <c r="B23" s="30">
        <v>14</v>
      </c>
      <c r="C23" s="31">
        <v>0.83</v>
      </c>
      <c r="D23" s="31">
        <v>1.58</v>
      </c>
      <c r="E23" s="31">
        <v>17.670000000000002</v>
      </c>
      <c r="F23" s="32">
        <v>0.1</v>
      </c>
      <c r="G23" s="31">
        <v>19.4405</v>
      </c>
      <c r="H23" s="1"/>
      <c r="I23" s="1"/>
    </row>
    <row r="24" spans="1:9" x14ac:dyDescent="0.25">
      <c r="A24" s="30">
        <v>2037</v>
      </c>
      <c r="B24" s="30">
        <v>15</v>
      </c>
      <c r="C24" s="31">
        <v>0.56999999999999995</v>
      </c>
      <c r="D24" s="31">
        <v>1.1299999999999999</v>
      </c>
      <c r="E24" s="31">
        <v>18.8</v>
      </c>
      <c r="F24" s="32">
        <v>0.1</v>
      </c>
      <c r="G24" s="31">
        <v>20.684000000000001</v>
      </c>
      <c r="H24" s="1"/>
      <c r="I24" s="1"/>
    </row>
    <row r="25" spans="1:9" x14ac:dyDescent="0.25">
      <c r="A25" s="30">
        <v>2038</v>
      </c>
      <c r="B25" s="30">
        <v>16</v>
      </c>
      <c r="C25" s="31">
        <v>0.6</v>
      </c>
      <c r="D25" s="31">
        <v>1.25</v>
      </c>
      <c r="E25" s="31">
        <v>20.059999999999999</v>
      </c>
      <c r="F25" s="32">
        <v>0.1</v>
      </c>
      <c r="G25" s="31">
        <v>22.0623</v>
      </c>
      <c r="H25" s="1"/>
      <c r="I25" s="1"/>
    </row>
    <row r="26" spans="1:9" x14ac:dyDescent="0.25">
      <c r="A26" s="30">
        <v>2039</v>
      </c>
      <c r="B26" s="30">
        <v>17</v>
      </c>
      <c r="C26" s="31">
        <v>0.56999999999999995</v>
      </c>
      <c r="D26" s="31">
        <v>1.26</v>
      </c>
      <c r="E26" s="31">
        <v>21.31</v>
      </c>
      <c r="F26" s="32">
        <v>0.1</v>
      </c>
      <c r="G26" s="31">
        <v>23.445</v>
      </c>
      <c r="H26" s="1"/>
      <c r="I26" s="1"/>
    </row>
    <row r="27" spans="1:9" x14ac:dyDescent="0.25">
      <c r="A27" s="30">
        <v>2040</v>
      </c>
      <c r="B27" s="30">
        <v>18</v>
      </c>
      <c r="C27" s="31">
        <v>0.55000000000000004</v>
      </c>
      <c r="D27" s="31">
        <v>1.26</v>
      </c>
      <c r="E27" s="31">
        <v>22.58</v>
      </c>
      <c r="F27" s="32">
        <v>0.1</v>
      </c>
      <c r="G27" s="31">
        <v>24.8337</v>
      </c>
      <c r="H27" s="1"/>
      <c r="I27" s="1"/>
    </row>
    <row r="28" spans="1:9" x14ac:dyDescent="0.25">
      <c r="A28" s="30">
        <v>2041</v>
      </c>
      <c r="B28" s="30">
        <v>19</v>
      </c>
      <c r="C28" s="31">
        <v>4.8499999999999996</v>
      </c>
      <c r="D28" s="31">
        <v>11.79</v>
      </c>
      <c r="E28" s="31">
        <v>34.369999999999997</v>
      </c>
      <c r="F28" s="32">
        <v>0.1</v>
      </c>
      <c r="G28" s="31">
        <v>37.803199999999997</v>
      </c>
      <c r="H28" s="1"/>
      <c r="I28" s="1"/>
    </row>
    <row r="29" spans="1:9" x14ac:dyDescent="0.25">
      <c r="A29" s="30">
        <v>2042</v>
      </c>
      <c r="B29" s="30">
        <v>20</v>
      </c>
      <c r="C29" s="31">
        <v>0.53</v>
      </c>
      <c r="D29" s="31">
        <v>1.35</v>
      </c>
      <c r="E29" s="31">
        <v>35.72</v>
      </c>
      <c r="F29" s="32">
        <v>0.1</v>
      </c>
      <c r="G29" s="31">
        <v>39.29</v>
      </c>
      <c r="H29" s="1"/>
      <c r="I29" s="1"/>
    </row>
    <row r="30" spans="1:9" x14ac:dyDescent="0.25">
      <c r="A30" s="30">
        <v>2043</v>
      </c>
      <c r="B30" s="30">
        <v>21</v>
      </c>
      <c r="C30" s="31">
        <v>0.52</v>
      </c>
      <c r="D30" s="31">
        <v>1.39</v>
      </c>
      <c r="E30" s="31">
        <v>37.1</v>
      </c>
      <c r="F30" s="32">
        <v>0.1</v>
      </c>
      <c r="G30" s="31">
        <v>40.814100000000003</v>
      </c>
      <c r="H30" s="1"/>
      <c r="I30" s="1"/>
    </row>
    <row r="31" spans="1:9" x14ac:dyDescent="0.25">
      <c r="A31" s="30">
        <v>2044</v>
      </c>
      <c r="B31" s="30">
        <v>22</v>
      </c>
      <c r="C31" s="31">
        <v>0.5</v>
      </c>
      <c r="D31" s="31">
        <v>1.42</v>
      </c>
      <c r="E31" s="31">
        <v>38.53</v>
      </c>
      <c r="F31" s="32">
        <v>0.1</v>
      </c>
      <c r="G31" s="31">
        <v>42.378599999999999</v>
      </c>
      <c r="H31" s="1"/>
      <c r="I31" s="1"/>
    </row>
    <row r="32" spans="1:9" x14ac:dyDescent="0.25">
      <c r="A32" s="30">
        <v>2045</v>
      </c>
      <c r="B32" s="30">
        <v>23</v>
      </c>
      <c r="C32" s="31">
        <v>0.49</v>
      </c>
      <c r="D32" s="31">
        <v>1.46</v>
      </c>
      <c r="E32" s="31">
        <v>39.99</v>
      </c>
      <c r="F32" s="32">
        <v>0.1</v>
      </c>
      <c r="G32" s="31">
        <v>43.986899999999999</v>
      </c>
      <c r="H32" s="1"/>
      <c r="I32" s="1"/>
    </row>
    <row r="33" spans="1:9" x14ac:dyDescent="0.25">
      <c r="A33" s="30">
        <v>2046</v>
      </c>
      <c r="B33" s="30">
        <v>24</v>
      </c>
      <c r="C33" s="31">
        <v>0.48</v>
      </c>
      <c r="D33" s="31">
        <v>1.5</v>
      </c>
      <c r="E33" s="31">
        <v>41.49</v>
      </c>
      <c r="F33" s="32">
        <v>0.1</v>
      </c>
      <c r="G33" s="31">
        <v>45.642400000000002</v>
      </c>
      <c r="H33" s="1"/>
      <c r="I33" s="1"/>
    </row>
    <row r="34" spans="1:9" x14ac:dyDescent="0.25">
      <c r="A34" s="30">
        <v>2047</v>
      </c>
      <c r="B34" s="30">
        <v>25</v>
      </c>
      <c r="C34" s="31">
        <v>0.47</v>
      </c>
      <c r="D34" s="31">
        <v>1.55</v>
      </c>
      <c r="E34" s="31">
        <v>43.04</v>
      </c>
      <c r="F34" s="32">
        <v>0.1</v>
      </c>
      <c r="G34" s="31">
        <v>47.348300000000002</v>
      </c>
      <c r="H34" s="1"/>
      <c r="I34" s="1"/>
    </row>
    <row r="35" spans="1:9" x14ac:dyDescent="0.25">
      <c r="A35" s="30">
        <v>2048</v>
      </c>
      <c r="B35" s="30">
        <v>26</v>
      </c>
      <c r="C35" s="31">
        <v>0.47</v>
      </c>
      <c r="D35" s="31">
        <v>1.6</v>
      </c>
      <c r="E35" s="31">
        <v>44.64</v>
      </c>
      <c r="F35" s="32">
        <v>0.1</v>
      </c>
      <c r="G35" s="31">
        <v>49.107700000000001</v>
      </c>
      <c r="H35" s="1"/>
      <c r="I35" s="1"/>
    </row>
    <row r="36" spans="1:9" x14ac:dyDescent="0.25">
      <c r="A36" s="30">
        <v>2049</v>
      </c>
      <c r="B36" s="30">
        <v>27</v>
      </c>
      <c r="C36" s="31">
        <v>0.46</v>
      </c>
      <c r="D36" s="31">
        <v>1.65</v>
      </c>
      <c r="E36" s="31">
        <v>46.29</v>
      </c>
      <c r="F36" s="32">
        <v>0.1</v>
      </c>
      <c r="G36" s="31">
        <v>50.923699999999997</v>
      </c>
      <c r="H36" s="1"/>
      <c r="I36" s="1"/>
    </row>
    <row r="37" spans="1:9" x14ac:dyDescent="0.25">
      <c r="A37" s="30">
        <v>2050</v>
      </c>
      <c r="B37" s="30">
        <v>28</v>
      </c>
      <c r="C37" s="31">
        <v>0.45</v>
      </c>
      <c r="D37" s="31">
        <v>1.7</v>
      </c>
      <c r="E37" s="31">
        <v>48</v>
      </c>
      <c r="F37" s="32">
        <v>0.1</v>
      </c>
      <c r="G37" s="31">
        <v>52.798999999999999</v>
      </c>
      <c r="H37" s="1"/>
      <c r="I37" s="1"/>
    </row>
    <row r="38" spans="1:9" x14ac:dyDescent="0.25">
      <c r="A38" s="30">
        <v>2051</v>
      </c>
      <c r="B38" s="30">
        <v>29</v>
      </c>
      <c r="C38" s="31">
        <v>0.44</v>
      </c>
      <c r="D38" s="31">
        <v>1.76</v>
      </c>
      <c r="E38" s="31">
        <v>49.76</v>
      </c>
      <c r="F38" s="32">
        <v>0.1</v>
      </c>
      <c r="G38" s="31">
        <v>54.7363</v>
      </c>
      <c r="H38" s="1"/>
      <c r="I38" s="1"/>
    </row>
    <row r="39" spans="1:9" x14ac:dyDescent="0.25">
      <c r="A39" s="30">
        <v>2052</v>
      </c>
      <c r="B39" s="30">
        <v>30</v>
      </c>
      <c r="C39" s="31">
        <v>0.43</v>
      </c>
      <c r="D39" s="31">
        <v>1.82</v>
      </c>
      <c r="E39" s="31">
        <v>51.58</v>
      </c>
      <c r="F39" s="32">
        <v>0.1</v>
      </c>
      <c r="G39" s="31">
        <v>56.737900000000003</v>
      </c>
      <c r="H39" s="1"/>
      <c r="I39" s="1"/>
    </row>
    <row r="40" spans="1:9" x14ac:dyDescent="0.25">
      <c r="A40" s="30">
        <v>2053</v>
      </c>
      <c r="B40" s="30">
        <v>31</v>
      </c>
      <c r="C40" s="31">
        <v>0.43</v>
      </c>
      <c r="D40" s="31">
        <v>1.88</v>
      </c>
      <c r="E40" s="31">
        <v>53.46</v>
      </c>
      <c r="F40" s="32">
        <v>0.1</v>
      </c>
      <c r="G40" s="31">
        <v>58.806600000000003</v>
      </c>
      <c r="H40" s="1"/>
      <c r="I40" s="1"/>
    </row>
    <row r="41" spans="1:9" x14ac:dyDescent="0.25">
      <c r="A41" s="30">
        <v>2054</v>
      </c>
      <c r="B41" s="30">
        <v>32</v>
      </c>
      <c r="C41" s="31">
        <v>0.42</v>
      </c>
      <c r="D41" s="31">
        <v>1.94</v>
      </c>
      <c r="E41" s="31">
        <v>55.4</v>
      </c>
      <c r="F41" s="32">
        <v>0.1</v>
      </c>
      <c r="G41" s="31">
        <v>60.944800000000001</v>
      </c>
      <c r="H41" s="1"/>
      <c r="I41" s="1"/>
    </row>
    <row r="42" spans="1:9" x14ac:dyDescent="0.25">
      <c r="A42" s="30">
        <v>2055</v>
      </c>
      <c r="B42" s="30">
        <v>33</v>
      </c>
      <c r="C42" s="31">
        <v>0.41</v>
      </c>
      <c r="D42" s="31">
        <v>2.0099999999999998</v>
      </c>
      <c r="E42" s="31">
        <v>57.41</v>
      </c>
      <c r="F42" s="32">
        <v>0.1</v>
      </c>
      <c r="G42" s="31">
        <v>63.155099999999997</v>
      </c>
      <c r="H42" s="1"/>
      <c r="I42" s="1"/>
    </row>
    <row r="43" spans="1:9" x14ac:dyDescent="0.25">
      <c r="A43" s="30">
        <v>2056</v>
      </c>
      <c r="B43" s="30">
        <v>34</v>
      </c>
      <c r="C43" s="31">
        <v>0.41</v>
      </c>
      <c r="D43" s="31">
        <v>2.08</v>
      </c>
      <c r="E43" s="31">
        <v>59.49</v>
      </c>
      <c r="F43" s="32">
        <v>0.1</v>
      </c>
      <c r="G43" s="31">
        <v>65.44</v>
      </c>
      <c r="H43" s="1"/>
      <c r="I43" s="1"/>
    </row>
    <row r="44" spans="1:9" x14ac:dyDescent="0.25">
      <c r="A44" s="30">
        <v>2057</v>
      </c>
      <c r="B44" s="30">
        <v>35</v>
      </c>
      <c r="C44" s="31">
        <v>0.4</v>
      </c>
      <c r="D44" s="31">
        <v>2.15</v>
      </c>
      <c r="E44" s="31">
        <v>61.64</v>
      </c>
      <c r="F44" s="32">
        <v>0.1</v>
      </c>
      <c r="G44" s="31">
        <v>67.802499999999995</v>
      </c>
      <c r="H44" s="1"/>
      <c r="I44" s="1"/>
    </row>
    <row r="45" spans="1:9" x14ac:dyDescent="0.25">
      <c r="A45" s="30">
        <v>2058</v>
      </c>
      <c r="B45" s="30">
        <v>36</v>
      </c>
      <c r="C45" s="31">
        <v>0.39</v>
      </c>
      <c r="D45" s="31">
        <v>2.2200000000000002</v>
      </c>
      <c r="E45" s="31">
        <v>63.86</v>
      </c>
      <c r="F45" s="32">
        <v>0.1</v>
      </c>
      <c r="G45" s="31">
        <v>70.245400000000004</v>
      </c>
      <c r="H45" s="1"/>
      <c r="I45" s="1"/>
    </row>
    <row r="46" spans="1:9" x14ac:dyDescent="0.25">
      <c r="A46" s="30">
        <v>2059</v>
      </c>
      <c r="B46" s="30">
        <v>37</v>
      </c>
      <c r="C46" s="31">
        <v>0.39</v>
      </c>
      <c r="D46" s="31">
        <v>2.2999999999999998</v>
      </c>
      <c r="E46" s="31">
        <v>66.16</v>
      </c>
      <c r="F46" s="32">
        <v>0.1</v>
      </c>
      <c r="G46" s="31">
        <v>72.771299999999997</v>
      </c>
      <c r="H46" s="1"/>
      <c r="I46" s="1"/>
    </row>
    <row r="47" spans="1:9" x14ac:dyDescent="0.25">
      <c r="A47" s="30">
        <v>2060</v>
      </c>
      <c r="B47" s="30">
        <v>38</v>
      </c>
      <c r="C47" s="31">
        <v>0.38</v>
      </c>
      <c r="D47" s="31">
        <v>2.37</v>
      </c>
      <c r="E47" s="31">
        <v>68.53</v>
      </c>
      <c r="F47" s="32">
        <v>0.1</v>
      </c>
      <c r="G47" s="31">
        <v>75.383300000000006</v>
      </c>
      <c r="H47" s="1"/>
      <c r="I47" s="1"/>
    </row>
    <row r="48" spans="1:9" x14ac:dyDescent="0.25">
      <c r="A48" s="30">
        <v>2061</v>
      </c>
      <c r="B48" s="30">
        <v>39</v>
      </c>
      <c r="C48" s="31">
        <v>0.38</v>
      </c>
      <c r="D48" s="31">
        <v>2.46</v>
      </c>
      <c r="E48" s="31">
        <v>70.989999999999995</v>
      </c>
      <c r="F48" s="32">
        <v>0.1</v>
      </c>
      <c r="G48" s="31">
        <v>78.084400000000002</v>
      </c>
      <c r="H48" s="1"/>
      <c r="I48" s="1"/>
    </row>
    <row r="49" spans="1:9" x14ac:dyDescent="0.25">
      <c r="A49" s="30">
        <v>2062</v>
      </c>
      <c r="B49" s="30">
        <v>40</v>
      </c>
      <c r="C49" s="31">
        <v>0.37</v>
      </c>
      <c r="D49" s="31">
        <v>2.54</v>
      </c>
      <c r="E49" s="31">
        <v>73.53</v>
      </c>
      <c r="F49" s="32">
        <v>0.1</v>
      </c>
      <c r="G49" s="31">
        <v>80.877799999999993</v>
      </c>
      <c r="H49" s="1"/>
      <c r="I49" s="1"/>
    </row>
    <row r="50" spans="1:9" x14ac:dyDescent="0.25">
      <c r="A50" s="30">
        <v>2063</v>
      </c>
      <c r="B50" s="30">
        <v>41</v>
      </c>
      <c r="C50" s="31">
        <v>0.36</v>
      </c>
      <c r="D50" s="31">
        <v>2.63</v>
      </c>
      <c r="E50" s="31">
        <v>76.150000000000006</v>
      </c>
      <c r="F50" s="32">
        <v>0.1</v>
      </c>
      <c r="G50" s="31">
        <v>83.766800000000003</v>
      </c>
      <c r="H50" s="1"/>
      <c r="I50" s="1"/>
    </row>
    <row r="51" spans="1:9" x14ac:dyDescent="0.25">
      <c r="A51" s="30">
        <v>2064</v>
      </c>
      <c r="B51" s="30">
        <v>42</v>
      </c>
      <c r="C51" s="31">
        <v>0.36</v>
      </c>
      <c r="D51" s="31">
        <v>2.72</v>
      </c>
      <c r="E51" s="31">
        <v>78.87</v>
      </c>
      <c r="F51" s="32">
        <v>0.1</v>
      </c>
      <c r="G51" s="31">
        <v>86.754599999999996</v>
      </c>
      <c r="H51" s="1"/>
      <c r="I51" s="1"/>
    </row>
    <row r="52" spans="1:9" x14ac:dyDescent="0.25">
      <c r="A52" s="30">
        <v>2065</v>
      </c>
      <c r="B52" s="30">
        <v>43</v>
      </c>
      <c r="C52" s="31">
        <v>0.35</v>
      </c>
      <c r="D52" s="31">
        <v>2.81</v>
      </c>
      <c r="E52" s="31">
        <v>81.680000000000007</v>
      </c>
      <c r="F52" s="32">
        <v>0.1</v>
      </c>
      <c r="G52" s="31">
        <v>89.8446</v>
      </c>
      <c r="H52" s="1"/>
      <c r="I52" s="1"/>
    </row>
    <row r="53" spans="1:9" x14ac:dyDescent="0.25">
      <c r="A53" s="30">
        <v>2066</v>
      </c>
      <c r="B53" s="30">
        <v>44</v>
      </c>
      <c r="C53" s="31">
        <v>0.35</v>
      </c>
      <c r="D53" s="31">
        <v>2.91</v>
      </c>
      <c r="E53" s="31">
        <v>84.58</v>
      </c>
      <c r="F53" s="32">
        <v>0.1</v>
      </c>
      <c r="G53" s="31">
        <v>93.040499999999994</v>
      </c>
      <c r="H53" s="1"/>
      <c r="I53" s="1"/>
    </row>
    <row r="54" spans="1:9" x14ac:dyDescent="0.25">
      <c r="A54" s="30">
        <v>2067</v>
      </c>
      <c r="B54" s="30">
        <v>45</v>
      </c>
      <c r="C54" s="31">
        <v>0.34</v>
      </c>
      <c r="D54" s="31">
        <v>3</v>
      </c>
      <c r="E54" s="31">
        <v>87.59</v>
      </c>
      <c r="F54" s="32">
        <v>0.1</v>
      </c>
      <c r="G54" s="31">
        <v>96.3459</v>
      </c>
      <c r="H54" s="1"/>
      <c r="I54" s="1"/>
    </row>
    <row r="55" spans="1:9" x14ac:dyDescent="0.25">
      <c r="A55" s="30">
        <v>2068</v>
      </c>
      <c r="B55" s="30">
        <v>46</v>
      </c>
      <c r="C55" s="31">
        <v>0.34</v>
      </c>
      <c r="D55" s="31">
        <v>3</v>
      </c>
      <c r="E55" s="31">
        <v>90.59</v>
      </c>
      <c r="F55" s="32">
        <v>0.1</v>
      </c>
      <c r="G55" s="31">
        <v>99.651200000000003</v>
      </c>
      <c r="H55" s="1"/>
      <c r="I55" s="1"/>
    </row>
    <row r="56" spans="1:9" x14ac:dyDescent="0.25">
      <c r="A56" s="30">
        <v>2069</v>
      </c>
      <c r="B56" s="30">
        <v>47</v>
      </c>
      <c r="C56" s="31">
        <v>0.34</v>
      </c>
      <c r="D56" s="31">
        <v>3</v>
      </c>
      <c r="E56" s="31">
        <v>93.6</v>
      </c>
      <c r="F56" s="32">
        <v>0.1</v>
      </c>
      <c r="G56" s="31">
        <v>102.95659999999999</v>
      </c>
      <c r="H56" s="1"/>
      <c r="I56" s="1"/>
    </row>
    <row r="57" spans="1:9" x14ac:dyDescent="0.25">
      <c r="A57" s="30">
        <v>2070</v>
      </c>
      <c r="B57" s="30">
        <v>48</v>
      </c>
      <c r="C57" s="31">
        <v>0.34</v>
      </c>
      <c r="D57" s="31">
        <v>3</v>
      </c>
      <c r="E57" s="31">
        <v>96.6</v>
      </c>
      <c r="F57" s="32">
        <v>0.1</v>
      </c>
      <c r="G57" s="31">
        <v>106.2619</v>
      </c>
      <c r="H57" s="1"/>
      <c r="I57" s="1"/>
    </row>
    <row r="58" spans="1:9" x14ac:dyDescent="0.25">
      <c r="A58" s="30">
        <v>2071</v>
      </c>
      <c r="B58" s="30">
        <v>49</v>
      </c>
      <c r="C58" s="31">
        <v>0.34</v>
      </c>
      <c r="D58" s="31">
        <v>3</v>
      </c>
      <c r="E58" s="31">
        <v>99.61</v>
      </c>
      <c r="F58" s="32">
        <v>0.1</v>
      </c>
      <c r="G58" s="31">
        <v>109.5672</v>
      </c>
      <c r="H58" s="1"/>
      <c r="I58" s="1"/>
    </row>
    <row r="59" spans="1:9" x14ac:dyDescent="0.25">
      <c r="A59" s="30">
        <v>2072</v>
      </c>
      <c r="B59" s="30">
        <v>50</v>
      </c>
      <c r="C59" s="31">
        <v>0.34</v>
      </c>
      <c r="D59" s="31">
        <v>3</v>
      </c>
      <c r="E59" s="31">
        <v>102.61</v>
      </c>
      <c r="F59" s="32">
        <v>0.1</v>
      </c>
      <c r="G59" s="31">
        <v>112.87260000000001</v>
      </c>
      <c r="H59" s="1"/>
      <c r="I59" s="1"/>
    </row>
    <row r="60" spans="1:9" x14ac:dyDescent="0.25">
      <c r="A60" s="150"/>
      <c r="B60" s="150"/>
      <c r="C60" s="1"/>
      <c r="D60" s="1"/>
      <c r="E60" s="1"/>
      <c r="F60" s="1"/>
      <c r="G60" s="1"/>
      <c r="H60" s="1"/>
      <c r="I60" s="1"/>
    </row>
    <row r="61" spans="1:9" x14ac:dyDescent="0.25">
      <c r="A61" s="151" t="s">
        <v>456</v>
      </c>
      <c r="B61" s="151"/>
      <c r="C61" s="1"/>
      <c r="D61" s="1"/>
      <c r="E61" s="58">
        <v>5.0599999999999999E-2</v>
      </c>
      <c r="F61" s="1"/>
      <c r="G61" s="1"/>
      <c r="H61" s="1"/>
      <c r="I61" s="1"/>
    </row>
    <row r="62" spans="1:9" x14ac:dyDescent="0.25">
      <c r="A62" s="141"/>
      <c r="B62" s="141"/>
      <c r="C62" s="1" t="s">
        <v>457</v>
      </c>
      <c r="D62" s="1"/>
      <c r="E62" s="58">
        <v>5.0599999999999999E-2</v>
      </c>
      <c r="F62" s="1"/>
      <c r="G62" s="1"/>
      <c r="H62" s="1"/>
      <c r="I62" s="1"/>
    </row>
    <row r="63" spans="1:9" x14ac:dyDescent="0.25">
      <c r="A63" s="141"/>
      <c r="B63" s="141"/>
      <c r="C63" s="1" t="s">
        <v>458</v>
      </c>
      <c r="D63" s="1"/>
      <c r="E63" s="58">
        <v>4.1700000000000001E-2</v>
      </c>
      <c r="F63" s="1"/>
      <c r="G63" s="1"/>
      <c r="H63" s="1"/>
      <c r="I63" s="1"/>
    </row>
    <row r="64" spans="1:9" x14ac:dyDescent="0.25">
      <c r="A64" s="141"/>
      <c r="B64" s="141"/>
      <c r="C64" s="1" t="s">
        <v>459</v>
      </c>
      <c r="D64" s="1"/>
      <c r="E64" s="58">
        <v>0.02</v>
      </c>
      <c r="F64" s="1" t="s">
        <v>460</v>
      </c>
      <c r="G64" s="1"/>
      <c r="H64" s="1"/>
      <c r="I64" s="1"/>
    </row>
  </sheetData>
  <mergeCells count="14">
    <mergeCell ref="I6:I9"/>
    <mergeCell ref="A60:B60"/>
    <mergeCell ref="A61:B61"/>
    <mergeCell ref="A62:B62"/>
    <mergeCell ref="A63:B63"/>
    <mergeCell ref="A64:B64"/>
    <mergeCell ref="A1:H1"/>
    <mergeCell ref="A2:H2"/>
    <mergeCell ref="A3:H3"/>
    <mergeCell ref="A4:H4"/>
    <mergeCell ref="A5:B5"/>
    <mergeCell ref="A6:A9"/>
    <mergeCell ref="B6:B9"/>
    <mergeCell ref="H6:H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01F85-FAD0-488F-9705-B95B67D34B17}">
  <dimension ref="A1:K104"/>
  <sheetViews>
    <sheetView topLeftCell="A61" workbookViewId="0">
      <selection activeCell="D104" sqref="D104"/>
    </sheetView>
  </sheetViews>
  <sheetFormatPr defaultRowHeight="15" x14ac:dyDescent="0.25"/>
  <cols>
    <col min="1" max="1" width="38.140625" customWidth="1"/>
    <col min="2" max="2" width="25.5703125" customWidth="1"/>
    <col min="3" max="3" width="30.28515625" customWidth="1"/>
    <col min="4" max="4" width="22" customWidth="1"/>
    <col min="8" max="8" width="24.42578125" customWidth="1"/>
    <col min="9" max="9" width="19" customWidth="1"/>
    <col min="10" max="10" width="19.28515625" customWidth="1"/>
  </cols>
  <sheetData>
    <row r="1" spans="1:11" x14ac:dyDescent="0.25">
      <c r="A1" t="s">
        <v>107</v>
      </c>
      <c r="B1" t="s">
        <v>108</v>
      </c>
      <c r="C1" t="s">
        <v>109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</row>
    <row r="2" spans="1:11" x14ac:dyDescent="0.25">
      <c r="A2" t="s">
        <v>118</v>
      </c>
      <c r="B2" t="s">
        <v>119</v>
      </c>
      <c r="C2" t="s">
        <v>120</v>
      </c>
      <c r="D2">
        <v>7037400000</v>
      </c>
      <c r="E2">
        <v>7037400189</v>
      </c>
      <c r="F2" t="s">
        <v>121</v>
      </c>
      <c r="G2" t="s">
        <v>122</v>
      </c>
      <c r="H2">
        <v>45393</v>
      </c>
      <c r="I2">
        <v>10962</v>
      </c>
      <c r="J2">
        <v>1581.29</v>
      </c>
      <c r="K2" t="s">
        <v>123</v>
      </c>
    </row>
    <row r="3" spans="1:11" x14ac:dyDescent="0.25">
      <c r="A3" t="s">
        <v>124</v>
      </c>
      <c r="B3" t="s">
        <v>125</v>
      </c>
      <c r="C3" t="s">
        <v>126</v>
      </c>
      <c r="D3">
        <v>2514100000</v>
      </c>
      <c r="E3">
        <v>2514100811</v>
      </c>
      <c r="F3" t="s">
        <v>127</v>
      </c>
      <c r="G3" t="s">
        <v>128</v>
      </c>
      <c r="H3">
        <v>45502</v>
      </c>
      <c r="I3">
        <v>11500</v>
      </c>
      <c r="J3">
        <v>1472</v>
      </c>
      <c r="K3" t="s">
        <v>129</v>
      </c>
    </row>
    <row r="4" spans="1:11" x14ac:dyDescent="0.25">
      <c r="A4" t="s">
        <v>130</v>
      </c>
      <c r="B4" t="s">
        <v>131</v>
      </c>
      <c r="C4" t="s">
        <v>132</v>
      </c>
      <c r="D4">
        <v>9428819783</v>
      </c>
      <c r="E4">
        <v>9231300840</v>
      </c>
      <c r="F4" t="s">
        <v>127</v>
      </c>
      <c r="G4" t="s">
        <v>133</v>
      </c>
      <c r="H4">
        <v>45509</v>
      </c>
      <c r="I4">
        <v>3504</v>
      </c>
      <c r="J4">
        <v>543.12</v>
      </c>
      <c r="K4" t="s">
        <v>134</v>
      </c>
    </row>
    <row r="5" spans="1:11" x14ac:dyDescent="0.25">
      <c r="A5" t="s">
        <v>135</v>
      </c>
      <c r="B5" t="s">
        <v>136</v>
      </c>
      <c r="C5" t="s">
        <v>137</v>
      </c>
      <c r="D5">
        <v>3217189171</v>
      </c>
      <c r="E5">
        <v>4508000544</v>
      </c>
      <c r="F5" t="s">
        <v>127</v>
      </c>
      <c r="G5" t="s">
        <v>138</v>
      </c>
      <c r="H5">
        <v>45638</v>
      </c>
      <c r="I5">
        <v>9790</v>
      </c>
      <c r="J5">
        <v>1253.1199999999999</v>
      </c>
      <c r="K5" t="s">
        <v>134</v>
      </c>
    </row>
    <row r="6" spans="1:11" x14ac:dyDescent="0.25">
      <c r="A6" t="s">
        <v>139</v>
      </c>
      <c r="B6" t="s">
        <v>140</v>
      </c>
      <c r="C6" t="s">
        <v>141</v>
      </c>
      <c r="D6">
        <v>5352830570</v>
      </c>
      <c r="E6">
        <v>1148600985</v>
      </c>
      <c r="F6" t="s">
        <v>142</v>
      </c>
      <c r="G6" t="s">
        <v>143</v>
      </c>
      <c r="H6">
        <v>45393</v>
      </c>
      <c r="I6">
        <v>5160</v>
      </c>
      <c r="J6">
        <v>799.8</v>
      </c>
      <c r="K6" t="s">
        <v>144</v>
      </c>
    </row>
    <row r="7" spans="1:11" x14ac:dyDescent="0.25">
      <c r="A7" t="s">
        <v>145</v>
      </c>
      <c r="B7" t="s">
        <v>146</v>
      </c>
      <c r="C7" t="s">
        <v>147</v>
      </c>
      <c r="D7">
        <v>6451600000</v>
      </c>
      <c r="E7">
        <v>6451600150</v>
      </c>
      <c r="F7" t="s">
        <v>142</v>
      </c>
      <c r="G7" t="s">
        <v>143</v>
      </c>
      <c r="H7">
        <v>45393</v>
      </c>
      <c r="I7">
        <v>2176</v>
      </c>
      <c r="J7">
        <v>337.28</v>
      </c>
      <c r="K7" t="s">
        <v>148</v>
      </c>
    </row>
    <row r="8" spans="1:11" x14ac:dyDescent="0.25">
      <c r="A8" t="s">
        <v>149</v>
      </c>
      <c r="B8" t="s">
        <v>150</v>
      </c>
      <c r="C8" t="s">
        <v>151</v>
      </c>
      <c r="D8">
        <v>7873910000</v>
      </c>
      <c r="E8">
        <v>7873910985</v>
      </c>
      <c r="F8" t="s">
        <v>152</v>
      </c>
      <c r="G8" t="s">
        <v>153</v>
      </c>
      <c r="H8">
        <v>45649</v>
      </c>
      <c r="I8">
        <v>4200</v>
      </c>
      <c r="J8">
        <v>537.6</v>
      </c>
      <c r="K8" t="s">
        <v>154</v>
      </c>
    </row>
    <row r="9" spans="1:11" x14ac:dyDescent="0.25">
      <c r="A9" t="s">
        <v>155</v>
      </c>
      <c r="B9" t="s">
        <v>156</v>
      </c>
      <c r="C9" t="s">
        <v>157</v>
      </c>
      <c r="D9">
        <v>6799528082</v>
      </c>
      <c r="E9">
        <v>3742000851</v>
      </c>
      <c r="F9" t="s">
        <v>158</v>
      </c>
      <c r="G9" t="s">
        <v>159</v>
      </c>
      <c r="H9">
        <v>45597</v>
      </c>
      <c r="I9">
        <v>7680</v>
      </c>
      <c r="J9">
        <v>991.4</v>
      </c>
      <c r="K9" t="s">
        <v>119</v>
      </c>
    </row>
    <row r="10" spans="1:11" x14ac:dyDescent="0.25">
      <c r="A10" t="s">
        <v>160</v>
      </c>
      <c r="B10" t="s">
        <v>161</v>
      </c>
      <c r="C10" t="s">
        <v>162</v>
      </c>
      <c r="D10">
        <v>4250700000</v>
      </c>
      <c r="E10">
        <v>4250700799</v>
      </c>
      <c r="F10" t="s">
        <v>163</v>
      </c>
      <c r="G10" t="s">
        <v>164</v>
      </c>
      <c r="H10">
        <v>45330</v>
      </c>
      <c r="I10">
        <v>1764</v>
      </c>
      <c r="J10">
        <v>273.42</v>
      </c>
      <c r="K10" t="s">
        <v>165</v>
      </c>
    </row>
    <row r="11" spans="1:11" x14ac:dyDescent="0.25">
      <c r="A11" t="s">
        <v>166</v>
      </c>
      <c r="B11" t="s">
        <v>167</v>
      </c>
      <c r="C11" t="s">
        <v>168</v>
      </c>
      <c r="D11">
        <v>6680974024</v>
      </c>
      <c r="E11">
        <v>1089083767</v>
      </c>
      <c r="F11" t="s">
        <v>28</v>
      </c>
      <c r="G11" t="s">
        <v>169</v>
      </c>
      <c r="H11">
        <v>45334</v>
      </c>
      <c r="I11">
        <v>19990</v>
      </c>
      <c r="J11">
        <v>4197.8999999999996</v>
      </c>
      <c r="K11" t="s">
        <v>170</v>
      </c>
    </row>
    <row r="12" spans="1:11" x14ac:dyDescent="0.25">
      <c r="A12" t="s">
        <v>171</v>
      </c>
      <c r="B12" t="s">
        <v>172</v>
      </c>
      <c r="C12" t="s">
        <v>173</v>
      </c>
      <c r="D12">
        <v>9294400000</v>
      </c>
      <c r="E12">
        <v>9294400038</v>
      </c>
      <c r="F12" t="s">
        <v>28</v>
      </c>
      <c r="G12" t="s">
        <v>143</v>
      </c>
      <c r="H12">
        <v>45393</v>
      </c>
      <c r="I12">
        <v>25000</v>
      </c>
      <c r="J12">
        <v>5250</v>
      </c>
      <c r="K12" t="s">
        <v>174</v>
      </c>
    </row>
    <row r="13" spans="1:11" x14ac:dyDescent="0.25">
      <c r="A13" t="s">
        <v>175</v>
      </c>
      <c r="B13" t="s">
        <v>167</v>
      </c>
      <c r="C13" t="s">
        <v>168</v>
      </c>
      <c r="D13">
        <v>6680974024</v>
      </c>
      <c r="E13">
        <v>1089083767</v>
      </c>
      <c r="F13" t="s">
        <v>28</v>
      </c>
      <c r="G13" t="s">
        <v>176</v>
      </c>
      <c r="H13">
        <v>45449</v>
      </c>
      <c r="I13">
        <v>19990</v>
      </c>
      <c r="J13">
        <v>4197.8999999999996</v>
      </c>
      <c r="K13" t="s">
        <v>177</v>
      </c>
    </row>
    <row r="14" spans="1:11" x14ac:dyDescent="0.25">
      <c r="A14" t="s">
        <v>178</v>
      </c>
      <c r="B14" t="s">
        <v>179</v>
      </c>
      <c r="C14" t="s">
        <v>180</v>
      </c>
      <c r="D14">
        <v>3477120000</v>
      </c>
      <c r="E14">
        <v>3477120259</v>
      </c>
      <c r="F14" t="s">
        <v>181</v>
      </c>
      <c r="G14" t="s">
        <v>182</v>
      </c>
      <c r="H14">
        <v>45597</v>
      </c>
      <c r="I14">
        <v>5225</v>
      </c>
      <c r="J14">
        <v>1050</v>
      </c>
      <c r="K14" t="s">
        <v>183</v>
      </c>
    </row>
    <row r="15" spans="1:11" x14ac:dyDescent="0.25">
      <c r="A15" t="s">
        <v>184</v>
      </c>
      <c r="B15" t="s">
        <v>185</v>
      </c>
      <c r="C15" t="s">
        <v>186</v>
      </c>
      <c r="D15">
        <v>2787120000</v>
      </c>
      <c r="E15">
        <v>2787120303</v>
      </c>
      <c r="F15" t="s">
        <v>187</v>
      </c>
      <c r="G15" t="s">
        <v>188</v>
      </c>
      <c r="H15">
        <v>45618</v>
      </c>
      <c r="I15">
        <v>20700</v>
      </c>
      <c r="J15">
        <v>4200</v>
      </c>
      <c r="K15" t="s">
        <v>172</v>
      </c>
    </row>
    <row r="16" spans="1:11" x14ac:dyDescent="0.25">
      <c r="A16" t="s">
        <v>189</v>
      </c>
      <c r="B16" t="s">
        <v>190</v>
      </c>
      <c r="C16" t="s">
        <v>191</v>
      </c>
      <c r="D16">
        <v>7388600000</v>
      </c>
      <c r="E16">
        <v>7388600343</v>
      </c>
      <c r="F16" t="s">
        <v>187</v>
      </c>
      <c r="G16" t="s">
        <v>192</v>
      </c>
      <c r="H16">
        <v>45642</v>
      </c>
      <c r="I16">
        <v>10350</v>
      </c>
      <c r="J16">
        <v>2100</v>
      </c>
      <c r="K16" t="s">
        <v>140</v>
      </c>
    </row>
    <row r="17" spans="1:11" x14ac:dyDescent="0.25">
      <c r="A17" t="s">
        <v>193</v>
      </c>
      <c r="B17" t="s">
        <v>194</v>
      </c>
      <c r="C17" t="s">
        <v>195</v>
      </c>
      <c r="D17">
        <v>7765200000</v>
      </c>
      <c r="E17">
        <v>8006200361</v>
      </c>
      <c r="F17" t="s">
        <v>187</v>
      </c>
      <c r="G17" t="s">
        <v>196</v>
      </c>
      <c r="H17">
        <v>45649</v>
      </c>
      <c r="I17">
        <v>10350</v>
      </c>
      <c r="J17">
        <v>2100</v>
      </c>
      <c r="K17" t="s">
        <v>177</v>
      </c>
    </row>
    <row r="18" spans="1:11" x14ac:dyDescent="0.25">
      <c r="A18" t="s">
        <v>197</v>
      </c>
      <c r="B18" t="s">
        <v>198</v>
      </c>
      <c r="C18" t="s">
        <v>199</v>
      </c>
      <c r="D18">
        <v>9323510000</v>
      </c>
      <c r="E18">
        <v>9323510809</v>
      </c>
      <c r="F18" t="s">
        <v>200</v>
      </c>
      <c r="G18" t="s">
        <v>201</v>
      </c>
      <c r="H18">
        <v>45632</v>
      </c>
      <c r="I18">
        <v>48306.5</v>
      </c>
      <c r="J18">
        <v>11596.36</v>
      </c>
      <c r="K18" t="s">
        <v>202</v>
      </c>
    </row>
    <row r="19" spans="1:11" x14ac:dyDescent="0.25">
      <c r="A19" t="s">
        <v>203</v>
      </c>
      <c r="B19" t="s">
        <v>204</v>
      </c>
      <c r="C19" t="s">
        <v>205</v>
      </c>
      <c r="D19">
        <v>1830120000</v>
      </c>
      <c r="E19">
        <v>1830120837</v>
      </c>
      <c r="F19" t="s">
        <v>206</v>
      </c>
      <c r="G19" t="s">
        <v>169</v>
      </c>
      <c r="H19">
        <v>45334</v>
      </c>
      <c r="I19">
        <v>18000</v>
      </c>
      <c r="J19">
        <v>4050</v>
      </c>
      <c r="K19" t="s">
        <v>207</v>
      </c>
    </row>
    <row r="20" spans="1:11" x14ac:dyDescent="0.25">
      <c r="A20" t="s">
        <v>208</v>
      </c>
      <c r="B20" t="s">
        <v>209</v>
      </c>
      <c r="C20" t="s">
        <v>210</v>
      </c>
      <c r="D20">
        <v>6015935715</v>
      </c>
      <c r="E20">
        <v>1673028528</v>
      </c>
      <c r="F20" t="s">
        <v>206</v>
      </c>
      <c r="G20" t="s">
        <v>211</v>
      </c>
      <c r="H20">
        <v>45433</v>
      </c>
      <c r="I20">
        <v>30000</v>
      </c>
      <c r="J20">
        <v>6300</v>
      </c>
      <c r="K20" t="s">
        <v>207</v>
      </c>
    </row>
    <row r="21" spans="1:11" x14ac:dyDescent="0.25">
      <c r="A21" t="s">
        <v>212</v>
      </c>
      <c r="B21" t="s">
        <v>213</v>
      </c>
      <c r="C21" t="s">
        <v>214</v>
      </c>
      <c r="D21">
        <v>3196810000</v>
      </c>
      <c r="E21">
        <v>3196810006</v>
      </c>
      <c r="F21" t="s">
        <v>206</v>
      </c>
      <c r="G21" t="s">
        <v>215</v>
      </c>
      <c r="H21">
        <v>45471</v>
      </c>
      <c r="I21">
        <v>6020</v>
      </c>
      <c r="J21">
        <v>1264.2</v>
      </c>
      <c r="K21" t="s">
        <v>216</v>
      </c>
    </row>
    <row r="22" spans="1:11" x14ac:dyDescent="0.25">
      <c r="A22" t="s">
        <v>217</v>
      </c>
      <c r="B22" t="s">
        <v>218</v>
      </c>
      <c r="C22" t="s">
        <v>219</v>
      </c>
      <c r="D22">
        <v>9311900000</v>
      </c>
      <c r="E22">
        <v>9311900079</v>
      </c>
      <c r="F22" t="s">
        <v>206</v>
      </c>
      <c r="G22" t="s">
        <v>133</v>
      </c>
      <c r="H22">
        <v>45509</v>
      </c>
      <c r="I22">
        <v>4900</v>
      </c>
      <c r="J22">
        <v>1029</v>
      </c>
      <c r="K22" t="s">
        <v>220</v>
      </c>
    </row>
    <row r="23" spans="1:11" x14ac:dyDescent="0.25">
      <c r="A23" t="s">
        <v>221</v>
      </c>
      <c r="B23" t="s">
        <v>179</v>
      </c>
      <c r="C23" t="s">
        <v>222</v>
      </c>
      <c r="D23">
        <v>3477120000</v>
      </c>
      <c r="E23">
        <v>3477120071</v>
      </c>
      <c r="F23" t="s">
        <v>206</v>
      </c>
      <c r="G23" t="s">
        <v>196</v>
      </c>
      <c r="H23">
        <v>45649</v>
      </c>
      <c r="I23">
        <v>25000</v>
      </c>
      <c r="J23">
        <v>5250</v>
      </c>
      <c r="K23" t="s">
        <v>223</v>
      </c>
    </row>
    <row r="24" spans="1:11" x14ac:dyDescent="0.25">
      <c r="A24" t="s">
        <v>224</v>
      </c>
      <c r="B24" t="s">
        <v>179</v>
      </c>
      <c r="C24" t="s">
        <v>225</v>
      </c>
      <c r="D24">
        <v>3477120000</v>
      </c>
      <c r="E24">
        <v>3477120355</v>
      </c>
      <c r="F24" t="s">
        <v>206</v>
      </c>
      <c r="G24" t="s">
        <v>226</v>
      </c>
      <c r="H24">
        <v>45649</v>
      </c>
      <c r="I24">
        <v>25000</v>
      </c>
      <c r="J24">
        <v>5250</v>
      </c>
      <c r="K24" t="s">
        <v>227</v>
      </c>
    </row>
    <row r="25" spans="1:11" x14ac:dyDescent="0.25">
      <c r="A25" t="s">
        <v>228</v>
      </c>
      <c r="B25" t="s">
        <v>229</v>
      </c>
      <c r="C25" t="s">
        <v>230</v>
      </c>
      <c r="D25">
        <v>5683279924</v>
      </c>
      <c r="E25">
        <v>3098930441</v>
      </c>
      <c r="F25" t="s">
        <v>231</v>
      </c>
      <c r="G25" t="s">
        <v>232</v>
      </c>
      <c r="H25">
        <v>45524</v>
      </c>
      <c r="I25">
        <v>123600</v>
      </c>
      <c r="J25">
        <v>26112</v>
      </c>
      <c r="K25" t="s">
        <v>233</v>
      </c>
    </row>
    <row r="26" spans="1:11" x14ac:dyDescent="0.25">
      <c r="A26" t="s">
        <v>234</v>
      </c>
      <c r="B26" t="s">
        <v>235</v>
      </c>
      <c r="C26" t="s">
        <v>236</v>
      </c>
      <c r="D26">
        <v>7007610000</v>
      </c>
      <c r="E26">
        <v>7007610875</v>
      </c>
      <c r="F26" t="s">
        <v>237</v>
      </c>
      <c r="G26" t="s">
        <v>238</v>
      </c>
      <c r="H26">
        <v>45421</v>
      </c>
      <c r="I26">
        <v>1199.4000000000001</v>
      </c>
      <c r="J26">
        <v>1518.72</v>
      </c>
      <c r="K26" t="s">
        <v>209</v>
      </c>
    </row>
    <row r="27" spans="1:11" x14ac:dyDescent="0.25">
      <c r="A27" t="s">
        <v>239</v>
      </c>
      <c r="B27" t="s">
        <v>220</v>
      </c>
      <c r="C27" t="s">
        <v>240</v>
      </c>
      <c r="D27">
        <v>530896357</v>
      </c>
      <c r="E27">
        <v>6275474194</v>
      </c>
      <c r="F27" t="s">
        <v>241</v>
      </c>
      <c r="G27" t="s">
        <v>238</v>
      </c>
      <c r="H27">
        <v>45421</v>
      </c>
      <c r="I27">
        <v>6597</v>
      </c>
      <c r="J27">
        <v>2487.94</v>
      </c>
      <c r="K27" t="s">
        <v>242</v>
      </c>
    </row>
    <row r="28" spans="1:11" x14ac:dyDescent="0.25">
      <c r="A28" t="s">
        <v>81</v>
      </c>
      <c r="B28" t="s">
        <v>243</v>
      </c>
      <c r="C28" t="s">
        <v>244</v>
      </c>
      <c r="D28">
        <v>9405410000</v>
      </c>
      <c r="E28">
        <v>9405410097</v>
      </c>
      <c r="F28" t="s">
        <v>82</v>
      </c>
      <c r="G28" t="s">
        <v>245</v>
      </c>
      <c r="H28">
        <v>45552</v>
      </c>
      <c r="I28">
        <v>12984</v>
      </c>
      <c r="J28">
        <v>5410</v>
      </c>
      <c r="K28" t="s">
        <v>246</v>
      </c>
    </row>
    <row r="29" spans="1:11" x14ac:dyDescent="0.25">
      <c r="A29" t="s">
        <v>83</v>
      </c>
      <c r="B29" t="s">
        <v>243</v>
      </c>
      <c r="C29" t="s">
        <v>247</v>
      </c>
      <c r="D29">
        <v>2194410000</v>
      </c>
      <c r="E29">
        <v>2194410958</v>
      </c>
      <c r="F29" t="s">
        <v>248</v>
      </c>
      <c r="G29" t="s">
        <v>245</v>
      </c>
      <c r="H29">
        <v>45552</v>
      </c>
      <c r="I29">
        <v>10217</v>
      </c>
      <c r="J29">
        <v>4257</v>
      </c>
      <c r="K29" t="s">
        <v>129</v>
      </c>
    </row>
    <row r="30" spans="1:11" x14ac:dyDescent="0.25">
      <c r="A30" t="s">
        <v>80</v>
      </c>
      <c r="B30" t="s">
        <v>243</v>
      </c>
      <c r="C30" t="s">
        <v>249</v>
      </c>
      <c r="D30">
        <v>3394410000</v>
      </c>
      <c r="E30">
        <v>3394410986</v>
      </c>
      <c r="F30" t="s">
        <v>248</v>
      </c>
      <c r="G30" t="s">
        <v>188</v>
      </c>
      <c r="H30">
        <v>45618</v>
      </c>
      <c r="I30">
        <v>5534</v>
      </c>
      <c r="J30">
        <v>6015</v>
      </c>
      <c r="K30" t="s">
        <v>250</v>
      </c>
    </row>
    <row r="31" spans="1:11" x14ac:dyDescent="0.25">
      <c r="A31" t="s">
        <v>78</v>
      </c>
      <c r="B31" t="s">
        <v>251</v>
      </c>
      <c r="C31" t="s">
        <v>252</v>
      </c>
      <c r="D31">
        <v>3618887700</v>
      </c>
      <c r="E31">
        <v>6548223777</v>
      </c>
      <c r="F31" t="s">
        <v>253</v>
      </c>
      <c r="G31" t="s">
        <v>254</v>
      </c>
      <c r="H31">
        <v>45546</v>
      </c>
      <c r="I31">
        <v>9341</v>
      </c>
      <c r="J31">
        <v>21415</v>
      </c>
      <c r="K31" t="s">
        <v>148</v>
      </c>
    </row>
    <row r="32" spans="1:11" x14ac:dyDescent="0.25">
      <c r="A32" t="s">
        <v>255</v>
      </c>
      <c r="B32" t="s">
        <v>256</v>
      </c>
      <c r="C32" t="s">
        <v>257</v>
      </c>
      <c r="D32">
        <v>4875071490</v>
      </c>
      <c r="E32">
        <v>8290300490</v>
      </c>
      <c r="F32" t="s">
        <v>258</v>
      </c>
      <c r="G32" t="s">
        <v>192</v>
      </c>
      <c r="H32">
        <v>45642</v>
      </c>
      <c r="I32">
        <v>1900</v>
      </c>
      <c r="J32">
        <v>1298</v>
      </c>
      <c r="K32" t="s">
        <v>148</v>
      </c>
    </row>
    <row r="33" spans="1:11" x14ac:dyDescent="0.25">
      <c r="A33" t="s">
        <v>259</v>
      </c>
      <c r="B33" t="s">
        <v>260</v>
      </c>
      <c r="C33" t="s">
        <v>261</v>
      </c>
      <c r="D33">
        <v>9809700000</v>
      </c>
      <c r="E33">
        <v>9809700499</v>
      </c>
      <c r="F33" t="s">
        <v>262</v>
      </c>
      <c r="G33" t="s">
        <v>138</v>
      </c>
      <c r="H33">
        <v>45638</v>
      </c>
      <c r="I33">
        <v>3780</v>
      </c>
      <c r="J33">
        <v>169.34</v>
      </c>
      <c r="K33" t="s">
        <v>263</v>
      </c>
    </row>
    <row r="34" spans="1:11" x14ac:dyDescent="0.25">
      <c r="A34" t="s">
        <v>264</v>
      </c>
      <c r="B34" t="s">
        <v>265</v>
      </c>
      <c r="C34" t="s">
        <v>266</v>
      </c>
      <c r="D34">
        <v>685386825</v>
      </c>
      <c r="E34">
        <v>1365900063</v>
      </c>
      <c r="F34" t="s">
        <v>267</v>
      </c>
      <c r="G34" t="s">
        <v>238</v>
      </c>
      <c r="H34">
        <v>45421</v>
      </c>
      <c r="I34">
        <v>3500</v>
      </c>
      <c r="J34">
        <v>134.4</v>
      </c>
      <c r="K34" t="s">
        <v>263</v>
      </c>
    </row>
    <row r="35" spans="1:11" x14ac:dyDescent="0.25">
      <c r="A35" t="s">
        <v>268</v>
      </c>
      <c r="B35" t="s">
        <v>269</v>
      </c>
      <c r="C35" t="s">
        <v>270</v>
      </c>
      <c r="D35">
        <v>6759205086</v>
      </c>
      <c r="E35">
        <v>8599310536</v>
      </c>
      <c r="F35" t="s">
        <v>271</v>
      </c>
      <c r="G35" t="s">
        <v>272</v>
      </c>
      <c r="H35">
        <v>45421</v>
      </c>
      <c r="I35">
        <v>500</v>
      </c>
      <c r="J35">
        <v>110</v>
      </c>
      <c r="K35" t="s">
        <v>273</v>
      </c>
    </row>
    <row r="36" spans="1:11" x14ac:dyDescent="0.25">
      <c r="A36" t="s">
        <v>274</v>
      </c>
      <c r="B36" t="s">
        <v>207</v>
      </c>
      <c r="C36" t="s">
        <v>275</v>
      </c>
      <c r="D36">
        <v>7354818022</v>
      </c>
      <c r="E36">
        <v>1429510061</v>
      </c>
      <c r="F36" t="s">
        <v>271</v>
      </c>
      <c r="G36" t="s">
        <v>272</v>
      </c>
      <c r="H36">
        <v>45421</v>
      </c>
      <c r="I36">
        <v>420</v>
      </c>
      <c r="J36">
        <v>92.4</v>
      </c>
      <c r="K36" t="s">
        <v>276</v>
      </c>
    </row>
    <row r="37" spans="1:11" x14ac:dyDescent="0.25">
      <c r="A37" t="s">
        <v>277</v>
      </c>
      <c r="B37" t="s">
        <v>207</v>
      </c>
      <c r="C37" t="s">
        <v>278</v>
      </c>
      <c r="D37">
        <v>9753894782</v>
      </c>
      <c r="E37">
        <v>5429510065</v>
      </c>
      <c r="F37" t="s">
        <v>271</v>
      </c>
      <c r="G37" t="s">
        <v>272</v>
      </c>
      <c r="H37">
        <v>45421</v>
      </c>
      <c r="I37">
        <v>490</v>
      </c>
      <c r="J37">
        <v>107.8</v>
      </c>
      <c r="K37" t="s">
        <v>279</v>
      </c>
    </row>
    <row r="38" spans="1:11" x14ac:dyDescent="0.25">
      <c r="A38" t="s">
        <v>280</v>
      </c>
      <c r="B38" t="s">
        <v>281</v>
      </c>
      <c r="C38" t="s">
        <v>282</v>
      </c>
      <c r="D38">
        <v>201463689</v>
      </c>
      <c r="E38">
        <v>6384910908</v>
      </c>
      <c r="F38" t="s">
        <v>271</v>
      </c>
      <c r="G38" t="s">
        <v>238</v>
      </c>
      <c r="H38">
        <v>45421</v>
      </c>
      <c r="I38">
        <v>1060</v>
      </c>
      <c r="J38">
        <v>233.2</v>
      </c>
      <c r="K38" t="s">
        <v>283</v>
      </c>
    </row>
    <row r="39" spans="1:11" x14ac:dyDescent="0.25">
      <c r="A39" t="s">
        <v>284</v>
      </c>
      <c r="B39" t="s">
        <v>285</v>
      </c>
      <c r="C39" t="s">
        <v>286</v>
      </c>
      <c r="D39">
        <v>9127400000</v>
      </c>
      <c r="E39">
        <v>9127400111</v>
      </c>
      <c r="F39" t="s">
        <v>271</v>
      </c>
      <c r="G39" t="s">
        <v>238</v>
      </c>
      <c r="H39">
        <v>45421</v>
      </c>
      <c r="I39">
        <v>400</v>
      </c>
      <c r="J39">
        <v>88</v>
      </c>
      <c r="K39" t="s">
        <v>218</v>
      </c>
    </row>
    <row r="40" spans="1:11" x14ac:dyDescent="0.25">
      <c r="A40" t="s">
        <v>287</v>
      </c>
      <c r="B40" t="s">
        <v>288</v>
      </c>
      <c r="C40" t="s">
        <v>289</v>
      </c>
      <c r="D40">
        <v>8671410000</v>
      </c>
      <c r="E40">
        <v>8671410091</v>
      </c>
      <c r="F40" t="s">
        <v>271</v>
      </c>
      <c r="G40" t="s">
        <v>211</v>
      </c>
      <c r="H40">
        <v>45433</v>
      </c>
      <c r="I40">
        <v>200</v>
      </c>
      <c r="J40">
        <v>44</v>
      </c>
      <c r="K40" t="s">
        <v>290</v>
      </c>
    </row>
    <row r="41" spans="1:11" x14ac:dyDescent="0.25">
      <c r="A41" t="s">
        <v>291</v>
      </c>
      <c r="B41" t="s">
        <v>292</v>
      </c>
      <c r="C41" t="s">
        <v>293</v>
      </c>
      <c r="D41">
        <v>2683900000</v>
      </c>
      <c r="E41">
        <v>2683900544</v>
      </c>
      <c r="F41" t="s">
        <v>271</v>
      </c>
      <c r="G41" t="s">
        <v>211</v>
      </c>
      <c r="H41">
        <v>45433</v>
      </c>
      <c r="I41">
        <v>400</v>
      </c>
      <c r="J41">
        <v>88</v>
      </c>
      <c r="K41" t="s">
        <v>294</v>
      </c>
    </row>
    <row r="42" spans="1:11" x14ac:dyDescent="0.25">
      <c r="A42" t="s">
        <v>295</v>
      </c>
      <c r="B42" t="s">
        <v>296</v>
      </c>
      <c r="C42" t="s">
        <v>297</v>
      </c>
      <c r="D42">
        <v>8248120000</v>
      </c>
      <c r="E42">
        <v>8248120967</v>
      </c>
      <c r="F42" t="s">
        <v>271</v>
      </c>
      <c r="G42" t="s">
        <v>128</v>
      </c>
      <c r="H42">
        <v>45502</v>
      </c>
      <c r="I42">
        <v>1000</v>
      </c>
      <c r="J42">
        <v>220</v>
      </c>
      <c r="K42" t="s">
        <v>298</v>
      </c>
    </row>
    <row r="43" spans="1:11" x14ac:dyDescent="0.25">
      <c r="A43" t="s">
        <v>299</v>
      </c>
      <c r="B43" t="s">
        <v>300</v>
      </c>
      <c r="C43" t="s">
        <v>301</v>
      </c>
      <c r="D43">
        <v>6983600000</v>
      </c>
      <c r="E43">
        <v>6983600209</v>
      </c>
      <c r="F43" t="s">
        <v>271</v>
      </c>
      <c r="G43" t="s">
        <v>254</v>
      </c>
      <c r="H43">
        <v>45546</v>
      </c>
      <c r="I43">
        <v>400</v>
      </c>
      <c r="J43">
        <v>88</v>
      </c>
      <c r="K43" t="s">
        <v>243</v>
      </c>
    </row>
    <row r="44" spans="1:11" x14ac:dyDescent="0.25">
      <c r="A44" t="s">
        <v>302</v>
      </c>
      <c r="B44" t="s">
        <v>303</v>
      </c>
      <c r="C44" t="s">
        <v>304</v>
      </c>
      <c r="D44">
        <v>986419062</v>
      </c>
      <c r="E44">
        <v>3477400528</v>
      </c>
      <c r="F44" t="s">
        <v>305</v>
      </c>
      <c r="G44" t="s">
        <v>182</v>
      </c>
      <c r="H44">
        <v>45597</v>
      </c>
      <c r="I44">
        <v>460</v>
      </c>
      <c r="J44">
        <v>66</v>
      </c>
      <c r="K44" t="s">
        <v>306</v>
      </c>
    </row>
    <row r="45" spans="1:11" x14ac:dyDescent="0.25">
      <c r="A45" t="s">
        <v>307</v>
      </c>
      <c r="B45" t="s">
        <v>308</v>
      </c>
      <c r="C45" t="s">
        <v>309</v>
      </c>
      <c r="D45">
        <v>3927200000</v>
      </c>
      <c r="E45">
        <v>3927200318</v>
      </c>
      <c r="F45" t="s">
        <v>305</v>
      </c>
      <c r="G45" t="s">
        <v>182</v>
      </c>
      <c r="H45">
        <v>45597</v>
      </c>
      <c r="I45">
        <v>700</v>
      </c>
      <c r="J45">
        <v>110</v>
      </c>
      <c r="K45" t="s">
        <v>243</v>
      </c>
    </row>
    <row r="46" spans="1:11" x14ac:dyDescent="0.25">
      <c r="A46" t="s">
        <v>310</v>
      </c>
      <c r="B46" t="s">
        <v>311</v>
      </c>
      <c r="C46" t="s">
        <v>312</v>
      </c>
      <c r="D46">
        <v>8456410000</v>
      </c>
      <c r="E46">
        <v>8456410337</v>
      </c>
      <c r="F46" t="s">
        <v>305</v>
      </c>
      <c r="G46" t="s">
        <v>313</v>
      </c>
      <c r="H46">
        <v>45622</v>
      </c>
      <c r="I46">
        <v>25500</v>
      </c>
      <c r="J46">
        <v>4488</v>
      </c>
      <c r="K46" t="s">
        <v>314</v>
      </c>
    </row>
    <row r="47" spans="1:11" x14ac:dyDescent="0.25">
      <c r="A47" t="s">
        <v>315</v>
      </c>
      <c r="B47" t="s">
        <v>316</v>
      </c>
      <c r="C47" t="s">
        <v>317</v>
      </c>
      <c r="D47">
        <v>9577020000</v>
      </c>
      <c r="E47">
        <v>4659120003</v>
      </c>
      <c r="F47" t="s">
        <v>305</v>
      </c>
      <c r="G47" t="s">
        <v>188</v>
      </c>
      <c r="H47">
        <v>45618</v>
      </c>
      <c r="I47">
        <v>3380</v>
      </c>
      <c r="J47">
        <v>528</v>
      </c>
      <c r="K47" t="s">
        <v>154</v>
      </c>
    </row>
    <row r="48" spans="1:11" x14ac:dyDescent="0.25">
      <c r="A48" t="s">
        <v>318</v>
      </c>
      <c r="B48" t="s">
        <v>319</v>
      </c>
      <c r="C48" t="s">
        <v>320</v>
      </c>
      <c r="D48">
        <v>9515500000</v>
      </c>
      <c r="E48">
        <v>9515500583</v>
      </c>
      <c r="F48" t="s">
        <v>305</v>
      </c>
      <c r="G48" t="s">
        <v>192</v>
      </c>
      <c r="H48">
        <v>45642</v>
      </c>
      <c r="I48">
        <v>520</v>
      </c>
      <c r="J48">
        <v>77</v>
      </c>
      <c r="K48" t="s">
        <v>156</v>
      </c>
    </row>
    <row r="49" spans="1:11" x14ac:dyDescent="0.25">
      <c r="A49" t="s">
        <v>321</v>
      </c>
      <c r="B49" t="s">
        <v>322</v>
      </c>
      <c r="C49" t="s">
        <v>323</v>
      </c>
      <c r="D49">
        <v>9104500000</v>
      </c>
      <c r="E49">
        <v>9104500695</v>
      </c>
      <c r="F49" t="s">
        <v>305</v>
      </c>
      <c r="G49" t="s">
        <v>192</v>
      </c>
      <c r="H49">
        <v>45642</v>
      </c>
      <c r="I49">
        <v>1040</v>
      </c>
      <c r="J49">
        <v>154</v>
      </c>
      <c r="K49" t="s">
        <v>324</v>
      </c>
    </row>
    <row r="50" spans="1:11" x14ac:dyDescent="0.25">
      <c r="A50" t="s">
        <v>325</v>
      </c>
      <c r="B50" t="s">
        <v>326</v>
      </c>
      <c r="C50" t="s">
        <v>327</v>
      </c>
      <c r="D50">
        <v>9037400000</v>
      </c>
      <c r="E50">
        <v>9037400191</v>
      </c>
      <c r="F50" t="s">
        <v>305</v>
      </c>
      <c r="G50" t="s">
        <v>153</v>
      </c>
      <c r="H50">
        <v>45649</v>
      </c>
      <c r="I50">
        <v>700</v>
      </c>
      <c r="J50">
        <v>110</v>
      </c>
      <c r="K50" t="s">
        <v>328</v>
      </c>
    </row>
    <row r="51" spans="1:11" x14ac:dyDescent="0.25">
      <c r="A51" t="s">
        <v>329</v>
      </c>
      <c r="B51" t="s">
        <v>330</v>
      </c>
      <c r="C51" t="s">
        <v>331</v>
      </c>
      <c r="D51">
        <v>7570912888</v>
      </c>
      <c r="E51">
        <v>6738200217</v>
      </c>
      <c r="F51" t="s">
        <v>305</v>
      </c>
      <c r="G51" t="s">
        <v>153</v>
      </c>
      <c r="H51">
        <v>45649</v>
      </c>
      <c r="I51">
        <v>700</v>
      </c>
      <c r="J51">
        <v>110</v>
      </c>
      <c r="K51" t="s">
        <v>332</v>
      </c>
    </row>
    <row r="52" spans="1:11" x14ac:dyDescent="0.25">
      <c r="A52" t="s">
        <v>333</v>
      </c>
      <c r="B52" t="s">
        <v>334</v>
      </c>
      <c r="C52" t="s">
        <v>335</v>
      </c>
      <c r="D52">
        <v>2438937034</v>
      </c>
      <c r="E52">
        <v>5074470540</v>
      </c>
      <c r="F52" t="s">
        <v>336</v>
      </c>
      <c r="G52" t="s">
        <v>169</v>
      </c>
      <c r="H52">
        <v>45334</v>
      </c>
      <c r="I52">
        <v>1000</v>
      </c>
      <c r="J52">
        <v>220</v>
      </c>
      <c r="K52" t="s">
        <v>337</v>
      </c>
    </row>
    <row r="53" spans="1:11" x14ac:dyDescent="0.25">
      <c r="A53" t="s">
        <v>338</v>
      </c>
      <c r="B53" t="s">
        <v>339</v>
      </c>
      <c r="C53" t="s">
        <v>340</v>
      </c>
      <c r="D53">
        <v>7192750199</v>
      </c>
      <c r="E53">
        <v>3506785086</v>
      </c>
      <c r="F53" t="s">
        <v>336</v>
      </c>
      <c r="G53" t="s">
        <v>341</v>
      </c>
      <c r="H53">
        <v>45334</v>
      </c>
      <c r="I53">
        <v>1900</v>
      </c>
      <c r="J53">
        <v>418</v>
      </c>
      <c r="K53" t="s">
        <v>316</v>
      </c>
    </row>
    <row r="54" spans="1:11" x14ac:dyDescent="0.25">
      <c r="A54" t="s">
        <v>342</v>
      </c>
      <c r="B54" t="s">
        <v>343</v>
      </c>
      <c r="C54" t="s">
        <v>344</v>
      </c>
      <c r="D54">
        <v>6882000000</v>
      </c>
      <c r="E54">
        <v>6882000184</v>
      </c>
      <c r="F54" t="s">
        <v>345</v>
      </c>
      <c r="G54" t="s">
        <v>159</v>
      </c>
      <c r="H54">
        <v>45597</v>
      </c>
      <c r="I54">
        <v>1400</v>
      </c>
      <c r="J54">
        <v>220</v>
      </c>
      <c r="K54" t="s">
        <v>185</v>
      </c>
    </row>
    <row r="55" spans="1:11" x14ac:dyDescent="0.25">
      <c r="A55" t="s">
        <v>88</v>
      </c>
      <c r="B55" t="s">
        <v>346</v>
      </c>
      <c r="C55" t="s">
        <v>347</v>
      </c>
      <c r="D55">
        <v>9494410000</v>
      </c>
      <c r="E55">
        <v>9494410002</v>
      </c>
      <c r="F55" t="s">
        <v>348</v>
      </c>
      <c r="G55" t="s">
        <v>153</v>
      </c>
      <c r="H55">
        <v>45649</v>
      </c>
      <c r="I55">
        <v>11720</v>
      </c>
      <c r="J55">
        <v>3447</v>
      </c>
      <c r="K55" t="s">
        <v>243</v>
      </c>
    </row>
    <row r="56" spans="1:11" x14ac:dyDescent="0.25">
      <c r="A56" t="s">
        <v>86</v>
      </c>
      <c r="B56" t="s">
        <v>349</v>
      </c>
      <c r="C56" t="s">
        <v>350</v>
      </c>
      <c r="D56">
        <v>3823615607</v>
      </c>
      <c r="E56">
        <v>4494410996</v>
      </c>
      <c r="F56" t="s">
        <v>351</v>
      </c>
      <c r="G56" t="s">
        <v>352</v>
      </c>
      <c r="H56">
        <v>45471</v>
      </c>
      <c r="I56">
        <v>16259</v>
      </c>
      <c r="J56">
        <v>12702</v>
      </c>
      <c r="K56" t="s">
        <v>353</v>
      </c>
    </row>
    <row r="57" spans="1:11" x14ac:dyDescent="0.25">
      <c r="A57" t="s">
        <v>354</v>
      </c>
      <c r="B57" t="s">
        <v>218</v>
      </c>
      <c r="C57" t="s">
        <v>219</v>
      </c>
      <c r="D57">
        <v>9311900000</v>
      </c>
      <c r="E57">
        <v>9311900079</v>
      </c>
      <c r="F57" t="s">
        <v>355</v>
      </c>
      <c r="G57" t="s">
        <v>356</v>
      </c>
      <c r="H57">
        <v>45663</v>
      </c>
      <c r="I57">
        <v>200</v>
      </c>
      <c r="J57">
        <v>0</v>
      </c>
      <c r="K57" t="s">
        <v>357</v>
      </c>
    </row>
    <row r="58" spans="1:11" x14ac:dyDescent="0.25">
      <c r="A58" t="s">
        <v>358</v>
      </c>
      <c r="B58" t="s">
        <v>296</v>
      </c>
      <c r="C58" t="s">
        <v>297</v>
      </c>
      <c r="D58">
        <v>8248120000</v>
      </c>
      <c r="E58">
        <v>8248120967</v>
      </c>
      <c r="F58" t="s">
        <v>359</v>
      </c>
      <c r="G58" t="s">
        <v>356</v>
      </c>
      <c r="H58">
        <v>45663</v>
      </c>
      <c r="I58">
        <v>200</v>
      </c>
      <c r="J58">
        <v>0</v>
      </c>
      <c r="K58" t="s">
        <v>360</v>
      </c>
    </row>
    <row r="59" spans="1:11" x14ac:dyDescent="0.25">
      <c r="A59" t="s">
        <v>361</v>
      </c>
      <c r="B59" t="s">
        <v>300</v>
      </c>
      <c r="C59" t="s">
        <v>301</v>
      </c>
      <c r="D59">
        <v>6983600000</v>
      </c>
      <c r="E59">
        <v>6983600209</v>
      </c>
      <c r="F59" t="s">
        <v>362</v>
      </c>
      <c r="G59" t="s">
        <v>356</v>
      </c>
      <c r="H59">
        <v>45663</v>
      </c>
      <c r="I59">
        <v>100</v>
      </c>
      <c r="J59">
        <v>0</v>
      </c>
      <c r="K59" t="s">
        <v>363</v>
      </c>
    </row>
    <row r="60" spans="1:11" x14ac:dyDescent="0.25">
      <c r="A60" t="s">
        <v>364</v>
      </c>
      <c r="B60" t="s">
        <v>260</v>
      </c>
      <c r="C60" t="s">
        <v>261</v>
      </c>
      <c r="D60">
        <v>9809700000</v>
      </c>
      <c r="E60">
        <v>9809700499</v>
      </c>
      <c r="F60" t="s">
        <v>365</v>
      </c>
      <c r="G60" t="s">
        <v>138</v>
      </c>
      <c r="H60">
        <v>45638</v>
      </c>
      <c r="I60">
        <v>17711.41</v>
      </c>
      <c r="J60">
        <v>7092</v>
      </c>
      <c r="K60" t="s">
        <v>366</v>
      </c>
    </row>
    <row r="61" spans="1:11" x14ac:dyDescent="0.25">
      <c r="A61" t="s">
        <v>87</v>
      </c>
      <c r="B61" t="s">
        <v>367</v>
      </c>
      <c r="C61" t="s">
        <v>368</v>
      </c>
      <c r="D61">
        <v>3294410000</v>
      </c>
      <c r="E61">
        <v>3294410973</v>
      </c>
      <c r="F61" t="s">
        <v>369</v>
      </c>
      <c r="G61" t="s">
        <v>352</v>
      </c>
      <c r="H61">
        <v>45471</v>
      </c>
      <c r="I61">
        <v>16259</v>
      </c>
      <c r="J61">
        <v>12702</v>
      </c>
      <c r="K61" t="s">
        <v>370</v>
      </c>
    </row>
    <row r="62" spans="1:11" x14ac:dyDescent="0.25">
      <c r="A62" t="s">
        <v>95</v>
      </c>
      <c r="B62" t="s">
        <v>371</v>
      </c>
      <c r="C62" t="s">
        <v>372</v>
      </c>
      <c r="D62">
        <v>695410000</v>
      </c>
      <c r="E62">
        <v>695410833</v>
      </c>
      <c r="F62" t="s">
        <v>373</v>
      </c>
      <c r="G62" t="s">
        <v>122</v>
      </c>
      <c r="H62">
        <v>45393</v>
      </c>
      <c r="I62">
        <v>19907</v>
      </c>
      <c r="J62">
        <v>15552</v>
      </c>
      <c r="K62" t="s">
        <v>374</v>
      </c>
    </row>
    <row r="63" spans="1:11" x14ac:dyDescent="0.25">
      <c r="A63" t="s">
        <v>97</v>
      </c>
      <c r="B63" t="s">
        <v>375</v>
      </c>
      <c r="C63" t="s">
        <v>376</v>
      </c>
      <c r="D63">
        <v>300200000</v>
      </c>
      <c r="E63">
        <v>300200619</v>
      </c>
      <c r="F63" t="s">
        <v>373</v>
      </c>
      <c r="G63" t="s">
        <v>159</v>
      </c>
      <c r="H63">
        <v>45597</v>
      </c>
      <c r="I63">
        <v>17439</v>
      </c>
      <c r="J63">
        <v>8134</v>
      </c>
      <c r="K63" t="s">
        <v>377</v>
      </c>
    </row>
    <row r="64" spans="1:11" x14ac:dyDescent="0.25">
      <c r="A64" t="s">
        <v>98</v>
      </c>
      <c r="B64" t="s">
        <v>378</v>
      </c>
      <c r="C64" t="s">
        <v>379</v>
      </c>
      <c r="D64">
        <v>8432210000</v>
      </c>
      <c r="E64">
        <v>8432210914</v>
      </c>
      <c r="F64" t="s">
        <v>373</v>
      </c>
      <c r="G64" t="s">
        <v>192</v>
      </c>
      <c r="H64">
        <v>45642</v>
      </c>
      <c r="I64">
        <v>11910</v>
      </c>
      <c r="J64">
        <v>5555</v>
      </c>
      <c r="K64" t="s">
        <v>380</v>
      </c>
    </row>
    <row r="65" spans="1:11" x14ac:dyDescent="0.25">
      <c r="A65" t="s">
        <v>381</v>
      </c>
      <c r="B65" t="s">
        <v>382</v>
      </c>
      <c r="C65" t="s">
        <v>383</v>
      </c>
      <c r="D65">
        <v>3992410000</v>
      </c>
      <c r="E65">
        <v>3992410178</v>
      </c>
      <c r="F65" t="s">
        <v>384</v>
      </c>
      <c r="G65" t="s">
        <v>153</v>
      </c>
      <c r="H65">
        <v>45649</v>
      </c>
      <c r="I65">
        <v>16093</v>
      </c>
      <c r="J65">
        <v>2896.74</v>
      </c>
      <c r="K65" t="s">
        <v>324</v>
      </c>
    </row>
    <row r="66" spans="1:11" x14ac:dyDescent="0.25">
      <c r="A66" t="s">
        <v>385</v>
      </c>
      <c r="B66" t="s">
        <v>386</v>
      </c>
      <c r="C66" t="s">
        <v>387</v>
      </c>
      <c r="D66">
        <v>7904169213</v>
      </c>
      <c r="E66">
        <v>8514000233</v>
      </c>
      <c r="F66" t="s">
        <v>388</v>
      </c>
      <c r="G66" t="s">
        <v>389</v>
      </c>
      <c r="H66">
        <v>45663</v>
      </c>
      <c r="I66">
        <v>1800</v>
      </c>
      <c r="J66">
        <v>456</v>
      </c>
      <c r="K66" t="s">
        <v>328</v>
      </c>
    </row>
    <row r="67" spans="1:11" x14ac:dyDescent="0.25">
      <c r="A67" t="s">
        <v>390</v>
      </c>
      <c r="B67" t="s">
        <v>213</v>
      </c>
      <c r="C67" t="s">
        <v>214</v>
      </c>
      <c r="D67">
        <v>3196810000</v>
      </c>
      <c r="E67">
        <v>3196810006</v>
      </c>
      <c r="F67" t="s">
        <v>391</v>
      </c>
      <c r="G67" t="s">
        <v>215</v>
      </c>
      <c r="H67">
        <v>45471</v>
      </c>
      <c r="I67">
        <v>3600</v>
      </c>
      <c r="J67">
        <v>912</v>
      </c>
      <c r="K67" t="s">
        <v>194</v>
      </c>
    </row>
    <row r="68" spans="1:11" x14ac:dyDescent="0.25">
      <c r="A68" t="s">
        <v>392</v>
      </c>
      <c r="B68" t="s">
        <v>393</v>
      </c>
      <c r="C68" t="s">
        <v>394</v>
      </c>
      <c r="D68">
        <v>7995372205</v>
      </c>
      <c r="E68">
        <v>5733713565</v>
      </c>
      <c r="F68" t="s">
        <v>391</v>
      </c>
      <c r="G68" t="s">
        <v>245</v>
      </c>
      <c r="H68">
        <v>45552</v>
      </c>
      <c r="I68">
        <v>16200</v>
      </c>
      <c r="J68">
        <v>4104</v>
      </c>
      <c r="K68" t="s">
        <v>328</v>
      </c>
    </row>
    <row r="69" spans="1:11" x14ac:dyDescent="0.25">
      <c r="A69" t="s">
        <v>395</v>
      </c>
      <c r="B69" t="s">
        <v>170</v>
      </c>
      <c r="C69" t="s">
        <v>396</v>
      </c>
      <c r="D69">
        <v>6408120000</v>
      </c>
      <c r="E69">
        <v>6408120545</v>
      </c>
      <c r="F69" t="s">
        <v>397</v>
      </c>
      <c r="G69" t="s">
        <v>398</v>
      </c>
      <c r="H69">
        <v>45393</v>
      </c>
      <c r="I69">
        <v>1800</v>
      </c>
      <c r="J69">
        <v>456</v>
      </c>
      <c r="K69" t="s">
        <v>316</v>
      </c>
    </row>
    <row r="70" spans="1:11" x14ac:dyDescent="0.25">
      <c r="A70" t="s">
        <v>399</v>
      </c>
      <c r="B70" t="s">
        <v>174</v>
      </c>
      <c r="C70" t="s">
        <v>400</v>
      </c>
      <c r="D70">
        <v>2876695277</v>
      </c>
      <c r="E70">
        <v>3126620000</v>
      </c>
      <c r="F70" t="s">
        <v>401</v>
      </c>
      <c r="G70" t="s">
        <v>402</v>
      </c>
      <c r="H70">
        <v>45393</v>
      </c>
      <c r="I70">
        <v>15860</v>
      </c>
      <c r="J70">
        <v>1506.7</v>
      </c>
      <c r="K70" t="s">
        <v>403</v>
      </c>
    </row>
    <row r="71" spans="1:11" x14ac:dyDescent="0.25">
      <c r="A71" t="s">
        <v>404</v>
      </c>
      <c r="B71" t="s">
        <v>405</v>
      </c>
      <c r="C71" t="s">
        <v>406</v>
      </c>
      <c r="D71">
        <v>7061693360</v>
      </c>
      <c r="E71">
        <v>8716200499</v>
      </c>
      <c r="F71" t="s">
        <v>401</v>
      </c>
      <c r="G71" t="s">
        <v>389</v>
      </c>
      <c r="H71">
        <v>45663</v>
      </c>
      <c r="I71">
        <v>23376</v>
      </c>
      <c r="J71">
        <v>2220.7199999999998</v>
      </c>
      <c r="K71" t="s">
        <v>407</v>
      </c>
    </row>
    <row r="72" spans="1:11" x14ac:dyDescent="0.25">
      <c r="A72" t="s">
        <v>408</v>
      </c>
      <c r="B72" t="s">
        <v>316</v>
      </c>
      <c r="C72" t="s">
        <v>317</v>
      </c>
      <c r="D72">
        <v>9577020000</v>
      </c>
      <c r="E72">
        <v>4659120003</v>
      </c>
      <c r="F72" t="s">
        <v>409</v>
      </c>
      <c r="G72" t="s">
        <v>226</v>
      </c>
      <c r="H72">
        <v>45649</v>
      </c>
      <c r="I72">
        <v>24457</v>
      </c>
      <c r="J72">
        <v>3615.38</v>
      </c>
      <c r="K72" t="s">
        <v>243</v>
      </c>
    </row>
    <row r="73" spans="1:11" x14ac:dyDescent="0.25">
      <c r="A73" t="s">
        <v>410</v>
      </c>
      <c r="B73" t="s">
        <v>411</v>
      </c>
      <c r="C73" t="s">
        <v>412</v>
      </c>
      <c r="D73">
        <v>1508731501</v>
      </c>
      <c r="E73">
        <v>5809700495</v>
      </c>
      <c r="F73" t="s">
        <v>413</v>
      </c>
      <c r="G73" t="s">
        <v>398</v>
      </c>
      <c r="H73">
        <v>45393</v>
      </c>
      <c r="I73">
        <v>13259.25</v>
      </c>
      <c r="J73">
        <v>862.2</v>
      </c>
      <c r="K73" t="s">
        <v>414</v>
      </c>
    </row>
    <row r="74" spans="1:11" x14ac:dyDescent="0.25">
      <c r="A74" t="s">
        <v>415</v>
      </c>
      <c r="B74" t="s">
        <v>146</v>
      </c>
      <c r="C74" t="s">
        <v>147</v>
      </c>
      <c r="D74">
        <v>6451600000</v>
      </c>
      <c r="E74">
        <v>6451600150</v>
      </c>
      <c r="F74" t="s">
        <v>413</v>
      </c>
      <c r="G74" t="s">
        <v>402</v>
      </c>
      <c r="H74">
        <v>45393</v>
      </c>
      <c r="I74">
        <v>250.73</v>
      </c>
      <c r="J74">
        <v>16.309999999999999</v>
      </c>
      <c r="K74" t="s">
        <v>416</v>
      </c>
    </row>
    <row r="75" spans="1:11" x14ac:dyDescent="0.25">
      <c r="A75" t="s">
        <v>417</v>
      </c>
      <c r="B75" t="s">
        <v>418</v>
      </c>
      <c r="C75" t="s">
        <v>419</v>
      </c>
      <c r="D75">
        <v>1572120000</v>
      </c>
      <c r="E75">
        <v>1572120897</v>
      </c>
      <c r="F75" t="s">
        <v>413</v>
      </c>
      <c r="G75" t="s">
        <v>143</v>
      </c>
      <c r="H75">
        <v>45393</v>
      </c>
      <c r="I75">
        <v>4594.05</v>
      </c>
      <c r="J75">
        <v>298.74</v>
      </c>
      <c r="K75" t="s">
        <v>420</v>
      </c>
    </row>
    <row r="76" spans="1:11" x14ac:dyDescent="0.25">
      <c r="A76" t="s">
        <v>421</v>
      </c>
      <c r="B76" t="s">
        <v>422</v>
      </c>
      <c r="C76" t="s">
        <v>423</v>
      </c>
      <c r="D76">
        <v>7589810000</v>
      </c>
      <c r="E76">
        <v>7589810492</v>
      </c>
      <c r="F76" t="s">
        <v>413</v>
      </c>
      <c r="G76" t="s">
        <v>352</v>
      </c>
      <c r="H76">
        <v>45471</v>
      </c>
      <c r="I76">
        <v>510</v>
      </c>
      <c r="J76">
        <v>33.159999999999997</v>
      </c>
      <c r="K76" t="s">
        <v>405</v>
      </c>
    </row>
    <row r="77" spans="1:11" x14ac:dyDescent="0.25">
      <c r="A77" t="s">
        <v>424</v>
      </c>
      <c r="B77" t="s">
        <v>425</v>
      </c>
      <c r="C77" t="s">
        <v>426</v>
      </c>
      <c r="D77">
        <v>7290010000</v>
      </c>
      <c r="E77">
        <v>7290010674</v>
      </c>
      <c r="F77" t="s">
        <v>67</v>
      </c>
      <c r="G77" t="s">
        <v>215</v>
      </c>
      <c r="H77">
        <v>45471</v>
      </c>
      <c r="I77">
        <v>268.37</v>
      </c>
      <c r="J77">
        <v>17.45</v>
      </c>
      <c r="K77" t="s">
        <v>279</v>
      </c>
    </row>
    <row r="78" spans="1:11" x14ac:dyDescent="0.25">
      <c r="A78" t="s">
        <v>427</v>
      </c>
      <c r="B78" t="s">
        <v>428</v>
      </c>
      <c r="C78" t="s">
        <v>429</v>
      </c>
      <c r="D78">
        <v>206702009</v>
      </c>
      <c r="E78">
        <v>499710908</v>
      </c>
      <c r="F78" t="s">
        <v>413</v>
      </c>
      <c r="G78" t="s">
        <v>430</v>
      </c>
      <c r="H78">
        <v>45618</v>
      </c>
      <c r="I78">
        <v>5803.36</v>
      </c>
      <c r="J78">
        <v>377.38</v>
      </c>
      <c r="K78" t="s">
        <v>218</v>
      </c>
    </row>
    <row r="79" spans="1:11" ht="13.5" customHeight="1" x14ac:dyDescent="0.25">
      <c r="A79" t="s">
        <v>84</v>
      </c>
      <c r="B79" t="s">
        <v>431</v>
      </c>
      <c r="C79" t="s">
        <v>432</v>
      </c>
      <c r="D79">
        <v>6167013767</v>
      </c>
      <c r="E79">
        <v>3637720000</v>
      </c>
      <c r="F79" t="s">
        <v>433</v>
      </c>
      <c r="G79" t="s">
        <v>122</v>
      </c>
      <c r="H79">
        <v>45393</v>
      </c>
      <c r="I79">
        <v>16259</v>
      </c>
      <c r="J79">
        <v>12702</v>
      </c>
      <c r="K79" t="s">
        <v>294</v>
      </c>
    </row>
    <row r="80" spans="1:11" x14ac:dyDescent="0.25">
      <c r="A80" s="99" t="s">
        <v>461</v>
      </c>
      <c r="I80" s="94">
        <v>1900</v>
      </c>
      <c r="J80" s="101">
        <v>282</v>
      </c>
    </row>
    <row r="81" spans="1:10" x14ac:dyDescent="0.25">
      <c r="A81" s="99" t="s">
        <v>461</v>
      </c>
      <c r="I81" s="94">
        <v>1900</v>
      </c>
      <c r="J81" s="101">
        <v>282</v>
      </c>
    </row>
    <row r="82" spans="1:10" x14ac:dyDescent="0.25">
      <c r="A82" s="99" t="s">
        <v>461</v>
      </c>
      <c r="I82" s="94">
        <v>1900</v>
      </c>
      <c r="J82" s="101">
        <v>282</v>
      </c>
    </row>
    <row r="83" spans="1:10" x14ac:dyDescent="0.25">
      <c r="A83" s="99" t="s">
        <v>462</v>
      </c>
      <c r="I83" s="94">
        <v>1137.45</v>
      </c>
      <c r="J83" s="101">
        <v>73.959999999999994</v>
      </c>
    </row>
    <row r="84" spans="1:10" x14ac:dyDescent="0.25">
      <c r="A84" s="99" t="s">
        <v>463</v>
      </c>
      <c r="I84" s="94">
        <v>2273</v>
      </c>
      <c r="J84" s="101">
        <v>560.05999999999995</v>
      </c>
    </row>
    <row r="85" spans="1:10" x14ac:dyDescent="0.25">
      <c r="A85" s="99" t="s">
        <v>463</v>
      </c>
      <c r="I85" s="94">
        <v>2273</v>
      </c>
      <c r="J85" s="101">
        <v>560.05999999999995</v>
      </c>
    </row>
    <row r="86" spans="1:10" x14ac:dyDescent="0.25">
      <c r="A86" s="99" t="s">
        <v>463</v>
      </c>
      <c r="I86" s="94">
        <v>2273</v>
      </c>
      <c r="J86" s="101">
        <v>560.05999999999995</v>
      </c>
    </row>
    <row r="87" spans="1:10" x14ac:dyDescent="0.25">
      <c r="A87" s="99" t="s">
        <v>464</v>
      </c>
      <c r="I87" s="94">
        <v>420</v>
      </c>
      <c r="J87" s="101">
        <v>92.4</v>
      </c>
    </row>
    <row r="88" spans="1:10" x14ac:dyDescent="0.25">
      <c r="A88" s="99" t="s">
        <v>465</v>
      </c>
      <c r="I88" s="94">
        <v>9064.5</v>
      </c>
      <c r="J88" s="101">
        <v>1076.06</v>
      </c>
    </row>
    <row r="89" spans="1:10" x14ac:dyDescent="0.25">
      <c r="A89" s="99" t="s">
        <v>465</v>
      </c>
      <c r="I89" s="94">
        <v>9064.5</v>
      </c>
      <c r="J89" s="101">
        <v>1076.06</v>
      </c>
    </row>
    <row r="90" spans="1:10" x14ac:dyDescent="0.25">
      <c r="A90" s="99" t="s">
        <v>465</v>
      </c>
      <c r="I90" s="94">
        <v>9064.5</v>
      </c>
      <c r="J90" s="101">
        <v>1076.06</v>
      </c>
    </row>
    <row r="91" spans="1:10" x14ac:dyDescent="0.25">
      <c r="A91" s="99" t="s">
        <v>466</v>
      </c>
      <c r="I91" s="94">
        <v>331626</v>
      </c>
      <c r="J91" s="101">
        <v>59692.68</v>
      </c>
    </row>
    <row r="92" spans="1:10" x14ac:dyDescent="0.25">
      <c r="A92" s="99" t="s">
        <v>467</v>
      </c>
      <c r="I92" s="94">
        <v>5712</v>
      </c>
      <c r="J92" s="101">
        <v>740.66</v>
      </c>
    </row>
    <row r="93" spans="1:10" x14ac:dyDescent="0.25">
      <c r="A93" s="99" t="s">
        <v>467</v>
      </c>
      <c r="I93" s="94">
        <v>5712</v>
      </c>
      <c r="J93" s="101">
        <v>740.66</v>
      </c>
    </row>
    <row r="94" spans="1:10" x14ac:dyDescent="0.25">
      <c r="A94" s="99" t="s">
        <v>467</v>
      </c>
      <c r="I94" s="94">
        <v>5712</v>
      </c>
      <c r="J94" s="101">
        <v>740.66</v>
      </c>
    </row>
    <row r="95" spans="1:10" x14ac:dyDescent="0.25">
      <c r="A95" s="99" t="s">
        <v>468</v>
      </c>
      <c r="I95" s="94">
        <v>27332</v>
      </c>
      <c r="J95" s="101">
        <v>4236.46</v>
      </c>
    </row>
    <row r="96" spans="1:10" x14ac:dyDescent="0.25">
      <c r="A96" s="99" t="s">
        <v>89</v>
      </c>
      <c r="I96" s="94">
        <v>14726</v>
      </c>
      <c r="J96" s="101">
        <v>11505</v>
      </c>
    </row>
    <row r="97" spans="1:10" x14ac:dyDescent="0.25">
      <c r="A97" s="99" t="s">
        <v>90</v>
      </c>
      <c r="I97" s="94">
        <v>14473</v>
      </c>
      <c r="J97" s="101">
        <v>11307</v>
      </c>
    </row>
    <row r="98" spans="1:10" x14ac:dyDescent="0.25">
      <c r="A98" s="99" t="s">
        <v>91</v>
      </c>
      <c r="I98" s="94">
        <v>17158</v>
      </c>
      <c r="J98" s="101">
        <v>13405</v>
      </c>
    </row>
    <row r="99" spans="1:10" x14ac:dyDescent="0.25">
      <c r="A99" s="99" t="s">
        <v>92</v>
      </c>
      <c r="I99" s="94">
        <v>17158</v>
      </c>
      <c r="J99" s="101">
        <v>13405</v>
      </c>
    </row>
    <row r="100" spans="1:10" x14ac:dyDescent="0.25">
      <c r="A100" s="99" t="s">
        <v>93</v>
      </c>
      <c r="I100" s="94">
        <v>14473</v>
      </c>
      <c r="J100" s="101">
        <v>11307</v>
      </c>
    </row>
    <row r="101" spans="1:10" x14ac:dyDescent="0.25">
      <c r="A101" s="99" t="s">
        <v>94</v>
      </c>
      <c r="I101" s="94">
        <v>14953</v>
      </c>
      <c r="J101" s="101">
        <v>11682</v>
      </c>
    </row>
    <row r="104" spans="1:10" x14ac:dyDescent="0.25">
      <c r="C104" s="94">
        <v>382355.81</v>
      </c>
    </row>
  </sheetData>
  <dataValidations count="3">
    <dataValidation allowBlank="1" showInputMessage="1" showErrorMessage="1" error=" " promptTitle="Lookup" prompt="This Parent Project record must already exist in Microsoft Dynamics 365 or in this source file." sqref="A80:A101" xr:uid="{B1066C99-2292-471D-89FD-C88D39CD01AF}"/>
    <dataValidation type="decimal" allowBlank="1" showInputMessage="1" showErrorMessage="1" errorTitle="Value beyond range" error="Actual Inc Amt must be a number from -1000000000 through 1000000000." promptTitle="Decimal number" prompt="Minimum Value: -1000000000._x000d__x000a_Maximum Value: 1000000000._x000d__x000a_  " sqref="I80:I101" xr:uid="{23DC21B0-39DA-4360-B465-D21075041F2B}">
      <formula1>-1000000000</formula1>
      <formula2>1000000000</formula2>
    </dataValidation>
    <dataValidation type="decimal" allowBlank="1" showInputMessage="1" showErrorMessage="1" errorTitle="Value beyond range" error="Current Savings Thm (Parent Project) (Project) must be a number from -1000000000 through 1000000000." promptTitle="Decimal number" prompt="Minimum Value: -1000000000._x000d__x000a_Maximum Value: 1000000000._x000d__x000a_  " sqref="J80:J101" xr:uid="{D61CCA07-9876-48D9-8855-FAF65E87C382}">
      <formula1>-1000000000</formula1>
      <formula2>1000000000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04355-A694-475C-847C-097A640A376A}">
  <dimension ref="A1:S23"/>
  <sheetViews>
    <sheetView workbookViewId="0">
      <selection activeCell="A18" sqref="A18"/>
    </sheetView>
  </sheetViews>
  <sheetFormatPr defaultRowHeight="15" x14ac:dyDescent="0.25"/>
  <cols>
    <col min="1" max="1" width="33.5703125" bestFit="1" customWidth="1"/>
    <col min="2" max="2" width="34.42578125" customWidth="1"/>
    <col min="3" max="3" width="11.140625" customWidth="1"/>
    <col min="4" max="4" width="9" bestFit="1" customWidth="1"/>
    <col min="5" max="5" width="8" bestFit="1" customWidth="1"/>
    <col min="6" max="6" width="4.42578125" bestFit="1" customWidth="1"/>
    <col min="7" max="7" width="9.5703125" bestFit="1" customWidth="1"/>
    <col min="8" max="8" width="38" customWidth="1"/>
    <col min="9" max="9" width="9" bestFit="1" customWidth="1"/>
    <col min="10" max="10" width="32.28515625" bestFit="1" customWidth="1"/>
    <col min="11" max="11" width="42.42578125" bestFit="1" customWidth="1"/>
    <col min="12" max="12" width="15.42578125" bestFit="1" customWidth="1"/>
    <col min="13" max="13" width="25.85546875" bestFit="1" customWidth="1"/>
    <col min="14" max="14" width="54.5703125" bestFit="1" customWidth="1"/>
    <col min="15" max="15" width="43.140625" bestFit="1" customWidth="1"/>
    <col min="16" max="16" width="11.28515625" bestFit="1" customWidth="1"/>
    <col min="17" max="17" width="13.140625" bestFit="1" customWidth="1"/>
    <col min="18" max="18" width="41.5703125" bestFit="1" customWidth="1"/>
    <col min="19" max="19" width="28.140625" bestFit="1" customWidth="1"/>
  </cols>
  <sheetData>
    <row r="1" spans="1:19" ht="12.95" customHeight="1" x14ac:dyDescent="0.25">
      <c r="A1" s="95" t="s">
        <v>107</v>
      </c>
      <c r="B1" s="97" t="s">
        <v>469</v>
      </c>
      <c r="C1" s="97" t="s">
        <v>470</v>
      </c>
      <c r="D1" s="97" t="s">
        <v>471</v>
      </c>
      <c r="E1" s="97" t="s">
        <v>472</v>
      </c>
      <c r="F1" s="97" t="s">
        <v>72</v>
      </c>
      <c r="G1" s="98" t="s">
        <v>473</v>
      </c>
      <c r="H1" s="97" t="s">
        <v>474</v>
      </c>
      <c r="I1" s="98" t="s">
        <v>475</v>
      </c>
      <c r="J1" s="95" t="s">
        <v>108</v>
      </c>
      <c r="K1" s="95" t="s">
        <v>109</v>
      </c>
      <c r="L1" s="95" t="s">
        <v>476</v>
      </c>
      <c r="M1" s="95" t="s">
        <v>111</v>
      </c>
      <c r="N1" s="95" t="s">
        <v>112</v>
      </c>
      <c r="O1" s="95" t="s">
        <v>113</v>
      </c>
      <c r="P1" s="95" t="s">
        <v>114</v>
      </c>
      <c r="Q1" s="96" t="s">
        <v>115</v>
      </c>
      <c r="R1" s="95" t="s">
        <v>116</v>
      </c>
      <c r="S1" s="95" t="s">
        <v>117</v>
      </c>
    </row>
    <row r="2" spans="1:19" x14ac:dyDescent="0.25">
      <c r="A2" s="99" t="s">
        <v>461</v>
      </c>
      <c r="B2" s="99" t="s">
        <v>37</v>
      </c>
      <c r="C2" s="99" t="s">
        <v>477</v>
      </c>
      <c r="D2" s="99" t="s">
        <v>478</v>
      </c>
      <c r="E2" s="99" t="s">
        <v>479</v>
      </c>
      <c r="F2" s="99"/>
      <c r="G2" s="99" t="s">
        <v>480</v>
      </c>
      <c r="H2" s="99" t="s">
        <v>480</v>
      </c>
      <c r="I2" s="99" t="s">
        <v>478</v>
      </c>
      <c r="J2" s="99" t="s">
        <v>481</v>
      </c>
      <c r="K2" s="99" t="s">
        <v>482</v>
      </c>
      <c r="L2" s="99" t="s">
        <v>483</v>
      </c>
      <c r="M2" s="99" t="s">
        <v>484</v>
      </c>
      <c r="N2" s="99" t="s">
        <v>485</v>
      </c>
      <c r="O2" s="99" t="s">
        <v>486</v>
      </c>
      <c r="P2" s="100">
        <v>45306</v>
      </c>
      <c r="Q2" s="94">
        <v>1900</v>
      </c>
      <c r="R2" s="101">
        <v>282</v>
      </c>
      <c r="S2" s="99" t="s">
        <v>487</v>
      </c>
    </row>
    <row r="3" spans="1:19" x14ac:dyDescent="0.25">
      <c r="A3" s="99" t="s">
        <v>461</v>
      </c>
      <c r="B3" s="99" t="s">
        <v>37</v>
      </c>
      <c r="C3" s="99" t="s">
        <v>477</v>
      </c>
      <c r="D3" s="99" t="s">
        <v>478</v>
      </c>
      <c r="E3" s="99" t="s">
        <v>479</v>
      </c>
      <c r="F3" s="99"/>
      <c r="G3" s="99" t="s">
        <v>480</v>
      </c>
      <c r="H3" s="99" t="s">
        <v>480</v>
      </c>
      <c r="I3" s="99" t="s">
        <v>478</v>
      </c>
      <c r="J3" s="99" t="s">
        <v>481</v>
      </c>
      <c r="K3" s="99" t="s">
        <v>482</v>
      </c>
      <c r="L3" s="99" t="s">
        <v>483</v>
      </c>
      <c r="M3" s="99" t="s">
        <v>484</v>
      </c>
      <c r="N3" s="99" t="s">
        <v>485</v>
      </c>
      <c r="O3" s="99" t="s">
        <v>486</v>
      </c>
      <c r="P3" s="100">
        <v>45306</v>
      </c>
      <c r="Q3" s="94">
        <v>1900</v>
      </c>
      <c r="R3" s="101">
        <v>282</v>
      </c>
      <c r="S3" s="99" t="s">
        <v>487</v>
      </c>
    </row>
    <row r="4" spans="1:19" x14ac:dyDescent="0.25">
      <c r="A4" s="99" t="s">
        <v>461</v>
      </c>
      <c r="B4" s="99" t="s">
        <v>75</v>
      </c>
      <c r="C4" s="99" t="s">
        <v>488</v>
      </c>
      <c r="D4" s="99" t="s">
        <v>489</v>
      </c>
      <c r="E4" s="99" t="s">
        <v>479</v>
      </c>
      <c r="F4" s="99" t="s">
        <v>72</v>
      </c>
      <c r="G4" s="99" t="s">
        <v>71</v>
      </c>
      <c r="H4" s="99" t="s">
        <v>490</v>
      </c>
      <c r="I4" s="99" t="s">
        <v>489</v>
      </c>
      <c r="J4" s="99" t="s">
        <v>481</v>
      </c>
      <c r="K4" s="99" t="s">
        <v>482</v>
      </c>
      <c r="L4" s="99" t="s">
        <v>483</v>
      </c>
      <c r="M4" s="99" t="s">
        <v>484</v>
      </c>
      <c r="N4" s="99" t="s">
        <v>485</v>
      </c>
      <c r="O4" s="99" t="s">
        <v>486</v>
      </c>
      <c r="P4" s="100">
        <v>45306</v>
      </c>
      <c r="Q4" s="94">
        <v>1900</v>
      </c>
      <c r="R4" s="101">
        <v>282</v>
      </c>
      <c r="S4" s="99" t="s">
        <v>487</v>
      </c>
    </row>
    <row r="5" spans="1:19" x14ac:dyDescent="0.25">
      <c r="A5" s="99" t="s">
        <v>462</v>
      </c>
      <c r="B5" s="99" t="s">
        <v>67</v>
      </c>
      <c r="C5" s="99" t="s">
        <v>491</v>
      </c>
      <c r="D5" s="99" t="s">
        <v>492</v>
      </c>
      <c r="E5" s="99" t="s">
        <v>493</v>
      </c>
      <c r="F5" s="99" t="s">
        <v>494</v>
      </c>
      <c r="G5" s="99" t="s">
        <v>495</v>
      </c>
      <c r="H5" s="99" t="s">
        <v>496</v>
      </c>
      <c r="I5" s="99" t="s">
        <v>497</v>
      </c>
      <c r="J5" s="99" t="s">
        <v>422</v>
      </c>
      <c r="K5" s="99" t="s">
        <v>423</v>
      </c>
      <c r="L5" s="99" t="s">
        <v>498</v>
      </c>
      <c r="M5" s="99" t="s">
        <v>499</v>
      </c>
      <c r="N5" s="99" t="s">
        <v>500</v>
      </c>
      <c r="O5" s="99" t="s">
        <v>486</v>
      </c>
      <c r="P5" s="100">
        <v>45306</v>
      </c>
      <c r="Q5" s="94">
        <v>1137.45</v>
      </c>
      <c r="R5" s="101">
        <v>73.959999999999994</v>
      </c>
      <c r="S5" s="99" t="s">
        <v>250</v>
      </c>
    </row>
    <row r="6" spans="1:19" x14ac:dyDescent="0.25">
      <c r="A6" s="99" t="s">
        <v>463</v>
      </c>
      <c r="B6" s="99" t="s">
        <v>62</v>
      </c>
      <c r="C6" s="99" t="s">
        <v>501</v>
      </c>
      <c r="D6" s="99" t="s">
        <v>502</v>
      </c>
      <c r="E6" s="99" t="s">
        <v>503</v>
      </c>
      <c r="F6" s="99"/>
      <c r="G6" s="99" t="s">
        <v>504</v>
      </c>
      <c r="H6" s="99" t="s">
        <v>505</v>
      </c>
      <c r="I6" s="99" t="s">
        <v>506</v>
      </c>
      <c r="J6" s="99" t="s">
        <v>507</v>
      </c>
      <c r="K6" s="99" t="s">
        <v>508</v>
      </c>
      <c r="L6" s="99" t="s">
        <v>509</v>
      </c>
      <c r="M6" s="99"/>
      <c r="N6" s="99" t="s">
        <v>510</v>
      </c>
      <c r="O6" s="99" t="s">
        <v>486</v>
      </c>
      <c r="P6" s="100">
        <v>45306</v>
      </c>
      <c r="Q6" s="94">
        <v>2273</v>
      </c>
      <c r="R6" s="101">
        <v>560.05999999999995</v>
      </c>
      <c r="S6" s="99" t="s">
        <v>420</v>
      </c>
    </row>
    <row r="7" spans="1:19" x14ac:dyDescent="0.25">
      <c r="A7" s="99" t="s">
        <v>463</v>
      </c>
      <c r="B7" s="99" t="s">
        <v>62</v>
      </c>
      <c r="C7" s="99" t="s">
        <v>501</v>
      </c>
      <c r="D7" s="99" t="s">
        <v>502</v>
      </c>
      <c r="E7" s="99" t="s">
        <v>503</v>
      </c>
      <c r="F7" s="99"/>
      <c r="G7" s="99" t="s">
        <v>504</v>
      </c>
      <c r="H7" s="99" t="s">
        <v>505</v>
      </c>
      <c r="I7" s="99" t="s">
        <v>506</v>
      </c>
      <c r="J7" s="99" t="s">
        <v>507</v>
      </c>
      <c r="K7" s="99" t="s">
        <v>508</v>
      </c>
      <c r="L7" s="99" t="s">
        <v>509</v>
      </c>
      <c r="M7" s="99"/>
      <c r="N7" s="99" t="s">
        <v>510</v>
      </c>
      <c r="O7" s="99" t="s">
        <v>486</v>
      </c>
      <c r="P7" s="100">
        <v>45306</v>
      </c>
      <c r="Q7" s="94">
        <v>2273</v>
      </c>
      <c r="R7" s="101">
        <v>560.05999999999995</v>
      </c>
      <c r="S7" s="99" t="s">
        <v>420</v>
      </c>
    </row>
    <row r="8" spans="1:19" x14ac:dyDescent="0.25">
      <c r="A8" s="99" t="s">
        <v>463</v>
      </c>
      <c r="B8" s="99" t="s">
        <v>64</v>
      </c>
      <c r="C8" s="99" t="s">
        <v>511</v>
      </c>
      <c r="D8" s="99" t="s">
        <v>512</v>
      </c>
      <c r="E8" s="99" t="s">
        <v>513</v>
      </c>
      <c r="F8" s="99"/>
      <c r="G8" s="99" t="s">
        <v>504</v>
      </c>
      <c r="H8" s="99" t="s">
        <v>514</v>
      </c>
      <c r="I8" s="99" t="s">
        <v>515</v>
      </c>
      <c r="J8" s="99" t="s">
        <v>507</v>
      </c>
      <c r="K8" s="99" t="s">
        <v>508</v>
      </c>
      <c r="L8" s="99" t="s">
        <v>509</v>
      </c>
      <c r="M8" s="99"/>
      <c r="N8" s="99" t="s">
        <v>510</v>
      </c>
      <c r="O8" s="99" t="s">
        <v>486</v>
      </c>
      <c r="P8" s="100">
        <v>45306</v>
      </c>
      <c r="Q8" s="94">
        <v>2273</v>
      </c>
      <c r="R8" s="101">
        <v>560.05999999999995</v>
      </c>
      <c r="S8" s="99" t="s">
        <v>420</v>
      </c>
    </row>
    <row r="9" spans="1:19" x14ac:dyDescent="0.25">
      <c r="A9" s="99" t="s">
        <v>464</v>
      </c>
      <c r="B9" s="99" t="s">
        <v>64</v>
      </c>
      <c r="C9" s="99" t="s">
        <v>516</v>
      </c>
      <c r="D9" s="99" t="s">
        <v>517</v>
      </c>
      <c r="E9" s="99" t="s">
        <v>518</v>
      </c>
      <c r="F9" s="99"/>
      <c r="G9" s="99" t="s">
        <v>504</v>
      </c>
      <c r="H9" s="99" t="s">
        <v>514</v>
      </c>
      <c r="I9" s="99" t="s">
        <v>515</v>
      </c>
      <c r="J9" s="99" t="s">
        <v>207</v>
      </c>
      <c r="K9" s="99" t="s">
        <v>278</v>
      </c>
      <c r="L9" s="99" t="s">
        <v>519</v>
      </c>
      <c r="M9" s="99" t="s">
        <v>520</v>
      </c>
      <c r="N9" s="99" t="s">
        <v>271</v>
      </c>
      <c r="O9" s="99" t="s">
        <v>486</v>
      </c>
      <c r="P9" s="100">
        <v>45306</v>
      </c>
      <c r="Q9" s="94">
        <v>420</v>
      </c>
      <c r="R9" s="101">
        <v>92.4</v>
      </c>
      <c r="S9" s="99" t="s">
        <v>521</v>
      </c>
    </row>
    <row r="10" spans="1:19" x14ac:dyDescent="0.25">
      <c r="A10" s="99" t="s">
        <v>465</v>
      </c>
      <c r="B10" s="99" t="s">
        <v>45</v>
      </c>
      <c r="C10" s="99" t="s">
        <v>522</v>
      </c>
      <c r="D10" s="99" t="s">
        <v>523</v>
      </c>
      <c r="E10" s="99" t="s">
        <v>524</v>
      </c>
      <c r="F10" s="99" t="s">
        <v>494</v>
      </c>
      <c r="G10" s="99" t="s">
        <v>525</v>
      </c>
      <c r="H10" s="99" t="s">
        <v>526</v>
      </c>
      <c r="I10" s="99" t="s">
        <v>527</v>
      </c>
      <c r="J10" s="99" t="s">
        <v>528</v>
      </c>
      <c r="K10" s="99" t="s">
        <v>529</v>
      </c>
      <c r="L10" s="99" t="s">
        <v>530</v>
      </c>
      <c r="M10" s="99" t="s">
        <v>531</v>
      </c>
      <c r="N10" s="99" t="s">
        <v>532</v>
      </c>
      <c r="O10" s="99" t="s">
        <v>486</v>
      </c>
      <c r="P10" s="100">
        <v>45306</v>
      </c>
      <c r="Q10" s="94">
        <v>9064.5</v>
      </c>
      <c r="R10" s="101">
        <v>1076.06</v>
      </c>
      <c r="S10" s="99" t="s">
        <v>528</v>
      </c>
    </row>
    <row r="11" spans="1:19" x14ac:dyDescent="0.25">
      <c r="A11" s="99" t="s">
        <v>465</v>
      </c>
      <c r="B11" s="99" t="s">
        <v>56</v>
      </c>
      <c r="C11" s="99" t="s">
        <v>533</v>
      </c>
      <c r="D11" s="99" t="s">
        <v>534</v>
      </c>
      <c r="E11" s="99" t="s">
        <v>535</v>
      </c>
      <c r="F11" s="99" t="s">
        <v>494</v>
      </c>
      <c r="G11" s="99" t="s">
        <v>536</v>
      </c>
      <c r="H11" s="99" t="s">
        <v>537</v>
      </c>
      <c r="I11" s="99" t="s">
        <v>538</v>
      </c>
      <c r="J11" s="99" t="s">
        <v>528</v>
      </c>
      <c r="K11" s="99" t="s">
        <v>529</v>
      </c>
      <c r="L11" s="99" t="s">
        <v>530</v>
      </c>
      <c r="M11" s="99" t="s">
        <v>531</v>
      </c>
      <c r="N11" s="99" t="s">
        <v>532</v>
      </c>
      <c r="O11" s="99" t="s">
        <v>486</v>
      </c>
      <c r="P11" s="100">
        <v>45306</v>
      </c>
      <c r="Q11" s="94">
        <v>9064.5</v>
      </c>
      <c r="R11" s="101">
        <v>1076.06</v>
      </c>
      <c r="S11" s="99" t="s">
        <v>528</v>
      </c>
    </row>
    <row r="12" spans="1:19" x14ac:dyDescent="0.25">
      <c r="A12" s="99" t="s">
        <v>465</v>
      </c>
      <c r="B12" s="99" t="s">
        <v>539</v>
      </c>
      <c r="C12" s="99" t="s">
        <v>488</v>
      </c>
      <c r="D12" s="99" t="s">
        <v>540</v>
      </c>
      <c r="E12" s="99" t="s">
        <v>479</v>
      </c>
      <c r="F12" s="99" t="s">
        <v>72</v>
      </c>
      <c r="G12" s="99" t="s">
        <v>71</v>
      </c>
      <c r="H12" s="99" t="s">
        <v>541</v>
      </c>
      <c r="I12" s="99" t="s">
        <v>540</v>
      </c>
      <c r="J12" s="99" t="s">
        <v>528</v>
      </c>
      <c r="K12" s="99" t="s">
        <v>529</v>
      </c>
      <c r="L12" s="99" t="s">
        <v>530</v>
      </c>
      <c r="M12" s="99" t="s">
        <v>531</v>
      </c>
      <c r="N12" s="99" t="s">
        <v>532</v>
      </c>
      <c r="O12" s="99" t="s">
        <v>486</v>
      </c>
      <c r="P12" s="100">
        <v>45306</v>
      </c>
      <c r="Q12" s="94">
        <v>9064.5</v>
      </c>
      <c r="R12" s="101">
        <v>1076.06</v>
      </c>
      <c r="S12" s="99" t="s">
        <v>528</v>
      </c>
    </row>
    <row r="13" spans="1:19" x14ac:dyDescent="0.25">
      <c r="A13" s="99" t="s">
        <v>466</v>
      </c>
      <c r="B13" s="99" t="s">
        <v>53</v>
      </c>
      <c r="C13" s="99" t="s">
        <v>542</v>
      </c>
      <c r="D13" s="99" t="s">
        <v>543</v>
      </c>
      <c r="E13" s="99" t="s">
        <v>544</v>
      </c>
      <c r="F13" s="99" t="s">
        <v>494</v>
      </c>
      <c r="G13" s="99" t="s">
        <v>545</v>
      </c>
      <c r="H13" s="99" t="s">
        <v>546</v>
      </c>
      <c r="I13" s="99" t="s">
        <v>547</v>
      </c>
      <c r="J13" s="99" t="s">
        <v>548</v>
      </c>
      <c r="K13" s="99" t="s">
        <v>549</v>
      </c>
      <c r="L13" s="99" t="s">
        <v>550</v>
      </c>
      <c r="M13" s="99" t="s">
        <v>551</v>
      </c>
      <c r="N13" s="99" t="s">
        <v>384</v>
      </c>
      <c r="O13" s="99" t="s">
        <v>552</v>
      </c>
      <c r="P13" s="100">
        <v>45306</v>
      </c>
      <c r="Q13" s="94">
        <v>331626</v>
      </c>
      <c r="R13" s="101">
        <v>59692.68</v>
      </c>
      <c r="S13" s="99" t="s">
        <v>553</v>
      </c>
    </row>
    <row r="14" spans="1:19" x14ac:dyDescent="0.25">
      <c r="A14" s="99" t="s">
        <v>467</v>
      </c>
      <c r="B14" s="99" t="s">
        <v>41</v>
      </c>
      <c r="C14" s="99" t="s">
        <v>554</v>
      </c>
      <c r="D14" s="99" t="s">
        <v>555</v>
      </c>
      <c r="E14" s="99" t="s">
        <v>556</v>
      </c>
      <c r="F14" s="99" t="s">
        <v>494</v>
      </c>
      <c r="G14" s="99" t="s">
        <v>545</v>
      </c>
      <c r="H14" s="99" t="s">
        <v>557</v>
      </c>
      <c r="I14" s="99" t="s">
        <v>547</v>
      </c>
      <c r="J14" s="99" t="s">
        <v>558</v>
      </c>
      <c r="K14" s="99" t="s">
        <v>559</v>
      </c>
      <c r="L14" s="99" t="s">
        <v>560</v>
      </c>
      <c r="M14" s="99" t="s">
        <v>561</v>
      </c>
      <c r="N14" s="99" t="s">
        <v>532</v>
      </c>
      <c r="O14" s="99" t="s">
        <v>562</v>
      </c>
      <c r="P14" s="100">
        <v>45306</v>
      </c>
      <c r="Q14" s="94">
        <v>5712</v>
      </c>
      <c r="R14" s="101">
        <v>740.66</v>
      </c>
      <c r="S14" s="99" t="s">
        <v>558</v>
      </c>
    </row>
    <row r="15" spans="1:19" x14ac:dyDescent="0.25">
      <c r="A15" s="99" t="s">
        <v>467</v>
      </c>
      <c r="B15" s="99" t="s">
        <v>56</v>
      </c>
      <c r="C15" s="99" t="s">
        <v>563</v>
      </c>
      <c r="D15" s="99" t="s">
        <v>564</v>
      </c>
      <c r="E15" s="99" t="s">
        <v>565</v>
      </c>
      <c r="F15" s="99" t="s">
        <v>494</v>
      </c>
      <c r="G15" s="99" t="s">
        <v>566</v>
      </c>
      <c r="H15" s="99" t="s">
        <v>567</v>
      </c>
      <c r="I15" s="99" t="s">
        <v>547</v>
      </c>
      <c r="J15" s="99" t="s">
        <v>558</v>
      </c>
      <c r="K15" s="99" t="s">
        <v>559</v>
      </c>
      <c r="L15" s="99" t="s">
        <v>560</v>
      </c>
      <c r="M15" s="99" t="s">
        <v>561</v>
      </c>
      <c r="N15" s="99" t="s">
        <v>532</v>
      </c>
      <c r="O15" s="99" t="s">
        <v>562</v>
      </c>
      <c r="P15" s="100">
        <v>45306</v>
      </c>
      <c r="Q15" s="94">
        <v>5712</v>
      </c>
      <c r="R15" s="101">
        <v>740.66</v>
      </c>
      <c r="S15" s="99" t="s">
        <v>558</v>
      </c>
    </row>
    <row r="16" spans="1:19" x14ac:dyDescent="0.25">
      <c r="A16" s="99" t="s">
        <v>467</v>
      </c>
      <c r="B16" s="99" t="s">
        <v>73</v>
      </c>
      <c r="C16" s="99" t="s">
        <v>488</v>
      </c>
      <c r="D16" s="99" t="s">
        <v>540</v>
      </c>
      <c r="E16" s="99" t="s">
        <v>479</v>
      </c>
      <c r="F16" s="99" t="s">
        <v>72</v>
      </c>
      <c r="G16" s="99" t="s">
        <v>71</v>
      </c>
      <c r="H16" s="99" t="s">
        <v>568</v>
      </c>
      <c r="I16" s="99" t="s">
        <v>540</v>
      </c>
      <c r="J16" s="99" t="s">
        <v>558</v>
      </c>
      <c r="K16" s="99" t="s">
        <v>559</v>
      </c>
      <c r="L16" s="99" t="s">
        <v>560</v>
      </c>
      <c r="M16" s="99" t="s">
        <v>561</v>
      </c>
      <c r="N16" s="99" t="s">
        <v>532</v>
      </c>
      <c r="O16" s="99" t="s">
        <v>562</v>
      </c>
      <c r="P16" s="100">
        <v>45306</v>
      </c>
      <c r="Q16" s="94">
        <v>5712</v>
      </c>
      <c r="R16" s="101">
        <v>740.66</v>
      </c>
      <c r="S16" s="99" t="s">
        <v>558</v>
      </c>
    </row>
    <row r="17" spans="1:19" x14ac:dyDescent="0.25">
      <c r="A17" s="99" t="s">
        <v>468</v>
      </c>
      <c r="B17" s="99" t="s">
        <v>41</v>
      </c>
      <c r="C17" s="99" t="s">
        <v>569</v>
      </c>
      <c r="D17" s="99" t="s">
        <v>570</v>
      </c>
      <c r="E17" s="99" t="s">
        <v>571</v>
      </c>
      <c r="F17" s="99" t="s">
        <v>494</v>
      </c>
      <c r="G17" s="99" t="s">
        <v>545</v>
      </c>
      <c r="H17" s="99" t="s">
        <v>557</v>
      </c>
      <c r="I17" s="99" t="s">
        <v>547</v>
      </c>
      <c r="J17" s="99" t="s">
        <v>572</v>
      </c>
      <c r="K17" s="99" t="s">
        <v>573</v>
      </c>
      <c r="L17" s="99" t="s">
        <v>574</v>
      </c>
      <c r="M17" s="99" t="s">
        <v>575</v>
      </c>
      <c r="N17" s="99" t="s">
        <v>142</v>
      </c>
      <c r="O17" s="99" t="s">
        <v>562</v>
      </c>
      <c r="P17" s="100">
        <v>45306</v>
      </c>
      <c r="Q17" s="94">
        <v>27332</v>
      </c>
      <c r="R17" s="101">
        <v>4236.46</v>
      </c>
      <c r="S17" s="99" t="s">
        <v>576</v>
      </c>
    </row>
    <row r="18" spans="1:19" x14ac:dyDescent="0.25">
      <c r="A18" s="99" t="s">
        <v>89</v>
      </c>
      <c r="B18" s="99" t="s">
        <v>577</v>
      </c>
      <c r="C18" s="99" t="s">
        <v>578</v>
      </c>
      <c r="D18" s="99" t="s">
        <v>579</v>
      </c>
      <c r="E18" s="99" t="s">
        <v>479</v>
      </c>
      <c r="F18" s="99" t="s">
        <v>72</v>
      </c>
      <c r="G18" s="99" t="s">
        <v>71</v>
      </c>
      <c r="H18" s="99" t="s">
        <v>580</v>
      </c>
      <c r="I18" s="99" t="s">
        <v>71</v>
      </c>
      <c r="J18" s="99" t="s">
        <v>581</v>
      </c>
      <c r="K18" s="99" t="s">
        <v>582</v>
      </c>
      <c r="L18" s="99" t="s">
        <v>583</v>
      </c>
      <c r="M18" s="99" t="s">
        <v>584</v>
      </c>
      <c r="N18" s="99" t="s">
        <v>585</v>
      </c>
      <c r="O18" s="99" t="s">
        <v>586</v>
      </c>
      <c r="P18" s="100">
        <v>45306</v>
      </c>
      <c r="Q18" s="94">
        <v>14726</v>
      </c>
      <c r="R18" s="101">
        <v>11505</v>
      </c>
      <c r="S18" s="99" t="s">
        <v>148</v>
      </c>
    </row>
    <row r="19" spans="1:19" x14ac:dyDescent="0.25">
      <c r="A19" s="99" t="s">
        <v>90</v>
      </c>
      <c r="B19" s="99" t="s">
        <v>577</v>
      </c>
      <c r="C19" s="99" t="s">
        <v>587</v>
      </c>
      <c r="D19" s="99" t="s">
        <v>588</v>
      </c>
      <c r="E19" s="99" t="s">
        <v>479</v>
      </c>
      <c r="F19" s="99" t="s">
        <v>72</v>
      </c>
      <c r="G19" s="99" t="s">
        <v>71</v>
      </c>
      <c r="H19" s="99" t="s">
        <v>580</v>
      </c>
      <c r="I19" s="99" t="s">
        <v>71</v>
      </c>
      <c r="J19" s="99" t="s">
        <v>589</v>
      </c>
      <c r="K19" s="99" t="s">
        <v>590</v>
      </c>
      <c r="L19" s="99" t="s">
        <v>591</v>
      </c>
      <c r="M19" s="99" t="s">
        <v>592</v>
      </c>
      <c r="N19" s="99" t="s">
        <v>593</v>
      </c>
      <c r="O19" s="99" t="s">
        <v>586</v>
      </c>
      <c r="P19" s="100">
        <v>45306</v>
      </c>
      <c r="Q19" s="94">
        <v>14473</v>
      </c>
      <c r="R19" s="101">
        <v>11307</v>
      </c>
      <c r="S19" s="99" t="s">
        <v>148</v>
      </c>
    </row>
    <row r="20" spans="1:19" x14ac:dyDescent="0.25">
      <c r="A20" s="99" t="s">
        <v>91</v>
      </c>
      <c r="B20" s="99" t="s">
        <v>577</v>
      </c>
      <c r="C20" s="99" t="s">
        <v>594</v>
      </c>
      <c r="D20" s="99" t="s">
        <v>595</v>
      </c>
      <c r="E20" s="99" t="s">
        <v>479</v>
      </c>
      <c r="F20" s="99" t="s">
        <v>72</v>
      </c>
      <c r="G20" s="99" t="s">
        <v>71</v>
      </c>
      <c r="H20" s="99" t="s">
        <v>580</v>
      </c>
      <c r="I20" s="99" t="s">
        <v>71</v>
      </c>
      <c r="J20" s="99" t="s">
        <v>596</v>
      </c>
      <c r="K20" s="99" t="s">
        <v>597</v>
      </c>
      <c r="L20" s="99" t="s">
        <v>598</v>
      </c>
      <c r="M20" s="99" t="s">
        <v>599</v>
      </c>
      <c r="N20" s="99" t="s">
        <v>369</v>
      </c>
      <c r="O20" s="99" t="s">
        <v>586</v>
      </c>
      <c r="P20" s="100">
        <v>45306</v>
      </c>
      <c r="Q20" s="94">
        <v>17158</v>
      </c>
      <c r="R20" s="101">
        <v>13405</v>
      </c>
      <c r="S20" s="99" t="s">
        <v>148</v>
      </c>
    </row>
    <row r="21" spans="1:19" x14ac:dyDescent="0.25">
      <c r="A21" s="99" t="s">
        <v>92</v>
      </c>
      <c r="B21" s="99" t="s">
        <v>577</v>
      </c>
      <c r="C21" s="99" t="s">
        <v>594</v>
      </c>
      <c r="D21" s="99" t="s">
        <v>595</v>
      </c>
      <c r="E21" s="99" t="s">
        <v>479</v>
      </c>
      <c r="F21" s="99" t="s">
        <v>72</v>
      </c>
      <c r="G21" s="99" t="s">
        <v>71</v>
      </c>
      <c r="H21" s="99" t="s">
        <v>580</v>
      </c>
      <c r="I21" s="99" t="s">
        <v>71</v>
      </c>
      <c r="J21" s="99" t="s">
        <v>600</v>
      </c>
      <c r="K21" s="99" t="s">
        <v>601</v>
      </c>
      <c r="L21" s="99" t="s">
        <v>602</v>
      </c>
      <c r="M21" s="99" t="s">
        <v>603</v>
      </c>
      <c r="N21" s="99" t="s">
        <v>604</v>
      </c>
      <c r="O21" s="99" t="s">
        <v>605</v>
      </c>
      <c r="P21" s="100">
        <v>45306</v>
      </c>
      <c r="Q21" s="94">
        <v>17158</v>
      </c>
      <c r="R21" s="101">
        <v>13405</v>
      </c>
      <c r="S21" s="99" t="s">
        <v>148</v>
      </c>
    </row>
    <row r="22" spans="1:19" x14ac:dyDescent="0.25">
      <c r="A22" s="99" t="s">
        <v>93</v>
      </c>
      <c r="B22" s="99" t="s">
        <v>577</v>
      </c>
      <c r="C22" s="99" t="s">
        <v>587</v>
      </c>
      <c r="D22" s="99" t="s">
        <v>588</v>
      </c>
      <c r="E22" s="99" t="s">
        <v>479</v>
      </c>
      <c r="F22" s="99" t="s">
        <v>72</v>
      </c>
      <c r="G22" s="99" t="s">
        <v>71</v>
      </c>
      <c r="H22" s="99" t="s">
        <v>580</v>
      </c>
      <c r="I22" s="99" t="s">
        <v>71</v>
      </c>
      <c r="J22" s="99" t="s">
        <v>606</v>
      </c>
      <c r="K22" s="99" t="s">
        <v>607</v>
      </c>
      <c r="L22" s="99" t="s">
        <v>608</v>
      </c>
      <c r="M22" s="99" t="s">
        <v>609</v>
      </c>
      <c r="N22" s="99" t="s">
        <v>610</v>
      </c>
      <c r="O22" s="99" t="s">
        <v>605</v>
      </c>
      <c r="P22" s="100">
        <v>45306</v>
      </c>
      <c r="Q22" s="94">
        <v>14473</v>
      </c>
      <c r="R22" s="101">
        <v>11307</v>
      </c>
      <c r="S22" s="99" t="s">
        <v>148</v>
      </c>
    </row>
    <row r="23" spans="1:19" x14ac:dyDescent="0.25">
      <c r="A23" s="99" t="s">
        <v>94</v>
      </c>
      <c r="B23" s="99" t="s">
        <v>577</v>
      </c>
      <c r="C23" s="99" t="s">
        <v>611</v>
      </c>
      <c r="D23" s="99" t="s">
        <v>612</v>
      </c>
      <c r="E23" s="99" t="s">
        <v>479</v>
      </c>
      <c r="F23" s="99" t="s">
        <v>72</v>
      </c>
      <c r="G23" s="99" t="s">
        <v>71</v>
      </c>
      <c r="H23" s="99" t="s">
        <v>580</v>
      </c>
      <c r="I23" s="99" t="s">
        <v>71</v>
      </c>
      <c r="J23" s="99" t="s">
        <v>613</v>
      </c>
      <c r="K23" s="99" t="s">
        <v>614</v>
      </c>
      <c r="L23" s="99" t="s">
        <v>615</v>
      </c>
      <c r="M23" s="99" t="s">
        <v>616</v>
      </c>
      <c r="N23" s="99" t="s">
        <v>617</v>
      </c>
      <c r="O23" s="99" t="s">
        <v>605</v>
      </c>
      <c r="P23" s="100">
        <v>45306</v>
      </c>
      <c r="Q23" s="94">
        <v>14953</v>
      </c>
      <c r="R23" s="101">
        <v>11682</v>
      </c>
      <c r="S23" s="99" t="s">
        <v>148</v>
      </c>
    </row>
  </sheetData>
  <dataValidations count="8">
    <dataValidation type="textLength" operator="lessThanOrEqual" allowBlank="1" showInputMessage="1" showErrorMessage="1" errorTitle="Length Exceeded" error="This value must be less than or equal to 160 characters long." promptTitle="Text" prompt="Maximum Length: 160 characters." sqref="S2:S23" xr:uid="{5BFCECB4-421A-4FF0-B181-35A3BB9553C6}">
      <formula1>160</formula1>
    </dataValidation>
    <dataValidation type="decimal" allowBlank="1" showInputMessage="1" showErrorMessage="1" errorTitle="Value beyond range" error="Current Savings Thm (Parent Project) (Project) must be a number from -1000000000 through 1000000000." promptTitle="Decimal number" prompt="Minimum Value: -1000000000._x000d__x000a_Maximum Value: 1000000000._x000d__x000a_  " sqref="R2:R23" xr:uid="{DE298AF8-D9A9-4DB4-9C46-4D430B26B79D}">
      <formula1>-1000000000</formula1>
      <formula2>1000000000</formula2>
    </dataValidation>
    <dataValidation type="decimal" allowBlank="1" showInputMessage="1" showErrorMessage="1" errorTitle="Value beyond range" error="Actual Inc Amt must be a number from -1000000000 through 1000000000." promptTitle="Decimal number" prompt="Minimum Value: -1000000000._x000d__x000a_Maximum Value: 1000000000._x000d__x000a_  " sqref="Q2:Q23" xr:uid="{2EC91B40-E4CE-4947-8BEB-0FA884F9A582}">
      <formula1>-1000000000</formula1>
      <formula2>1000000000</formula2>
    </dataValidation>
    <dataValidation type="date" operator="greaterThanOrEqual" allowBlank="1" showInputMessage="1" showErrorMessage="1" errorTitle="Invalid Date" error="Actual End 1 must be in the correct date format." promptTitle="Date" prompt=" " sqref="P2:P23" xr:uid="{6E723AC5-91DD-4C48-B7AA-A95F32540C1C}">
      <formula1>1</formula1>
    </dataValidation>
    <dataValidation type="textLength" operator="lessThanOrEqual" allowBlank="1" showInputMessage="1" showErrorMessage="1" errorTitle="Length Exceeded" error="This value must be less than or equal to 20 characters long." promptTitle="Text" prompt="Maximum Length: 20 characters." sqref="M2:M23" xr:uid="{05C0F18F-156D-47F6-AA34-3FB37E4B3091}">
      <formula1>20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K2:L23 N2:O23" xr:uid="{D6457549-DB26-4B03-A89B-3D04E9606CAA}">
      <formula1>100</formula1>
    </dataValidation>
    <dataValidation allowBlank="1" showInputMessage="1" showErrorMessage="1" error=" " promptTitle="Lookup" prompt="This Parent Site record must already exist in Microsoft Dynamics 365 or in this source file." sqref="J2:J23" xr:uid="{D3C0B241-CE69-4DCC-B326-B7009406AF56}"/>
    <dataValidation allowBlank="1" showInputMessage="1" showErrorMessage="1" error=" " promptTitle="Lookup" prompt="This Parent Project record must already exist in Microsoft Dynamics 365 or in this source file." sqref="A2:I23" xr:uid="{A684305B-F72C-4AEC-B5EE-63871B43E11D}"/>
  </dataValidation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3013-3FA4-4833-BDEF-8591F9FFD778}">
  <dimension ref="A1:S199"/>
  <sheetViews>
    <sheetView workbookViewId="0">
      <pane ySplit="1" topLeftCell="A49" activePane="bottomLeft" state="frozen"/>
      <selection pane="bottomLeft"/>
    </sheetView>
  </sheetViews>
  <sheetFormatPr defaultColWidth="8.7109375" defaultRowHeight="15" x14ac:dyDescent="0.25"/>
  <cols>
    <col min="1" max="6" width="31.140625" style="33" customWidth="1"/>
    <col min="7" max="7" width="31.140625" style="49" customWidth="1"/>
    <col min="8" max="8" width="31.140625" style="33" customWidth="1"/>
    <col min="9" max="9" width="31.140625" style="49" customWidth="1"/>
    <col min="10" max="10" width="12.28515625" style="33" customWidth="1"/>
    <col min="11" max="11" width="28.5703125" style="33" customWidth="1"/>
    <col min="12" max="12" width="34.5703125" style="33" customWidth="1"/>
    <col min="13" max="13" width="27.28515625" style="33" customWidth="1"/>
    <col min="14" max="14" width="41.42578125" style="33" customWidth="1"/>
    <col min="15" max="15" width="44.140625" style="33" customWidth="1"/>
    <col min="16" max="16" width="14.140625" style="33" customWidth="1"/>
    <col min="17" max="17" width="22.5703125" style="33" customWidth="1"/>
    <col min="18" max="18" width="40" style="33" customWidth="1"/>
    <col min="19" max="19" width="16.5703125" style="33" customWidth="1"/>
    <col min="20" max="16384" width="8.7109375" style="33"/>
  </cols>
  <sheetData>
    <row r="1" spans="1:19" s="26" customFormat="1" x14ac:dyDescent="0.25">
      <c r="A1" s="50" t="s">
        <v>107</v>
      </c>
      <c r="B1" s="50" t="s">
        <v>469</v>
      </c>
      <c r="C1" s="50" t="s">
        <v>470</v>
      </c>
      <c r="D1" s="50" t="s">
        <v>471</v>
      </c>
      <c r="E1" s="50" t="s">
        <v>472</v>
      </c>
      <c r="F1" s="50" t="s">
        <v>72</v>
      </c>
      <c r="G1" s="51" t="s">
        <v>473</v>
      </c>
      <c r="H1" s="50" t="s">
        <v>474</v>
      </c>
      <c r="I1" s="51" t="s">
        <v>475</v>
      </c>
      <c r="J1" s="50" t="s">
        <v>108</v>
      </c>
      <c r="K1" s="50" t="s">
        <v>109</v>
      </c>
      <c r="L1" s="50" t="s">
        <v>110</v>
      </c>
      <c r="M1" s="50" t="s">
        <v>111</v>
      </c>
      <c r="N1" s="50" t="s">
        <v>112</v>
      </c>
      <c r="O1" s="50" t="s">
        <v>113</v>
      </c>
      <c r="P1" s="50" t="s">
        <v>114</v>
      </c>
      <c r="Q1" s="50" t="s">
        <v>618</v>
      </c>
      <c r="R1" s="50" t="s">
        <v>619</v>
      </c>
      <c r="S1" s="50" t="s">
        <v>117</v>
      </c>
    </row>
    <row r="2" spans="1:19" hidden="1" x14ac:dyDescent="0.25">
      <c r="A2" s="34" t="s">
        <v>203</v>
      </c>
      <c r="B2" s="34" t="s">
        <v>620</v>
      </c>
      <c r="C2" s="34">
        <v>1012.5</v>
      </c>
      <c r="D2" s="34">
        <v>4500</v>
      </c>
      <c r="E2" s="34">
        <v>750</v>
      </c>
      <c r="F2" s="34" t="s">
        <v>31</v>
      </c>
      <c r="G2" s="35" t="s">
        <v>621</v>
      </c>
      <c r="H2" s="34" t="s">
        <v>30</v>
      </c>
      <c r="I2" s="35">
        <v>6</v>
      </c>
      <c r="J2" s="34" t="s">
        <v>204</v>
      </c>
      <c r="K2" s="34" t="s">
        <v>205</v>
      </c>
      <c r="L2" s="34">
        <v>1830120000</v>
      </c>
      <c r="M2" s="34">
        <v>1830120837</v>
      </c>
      <c r="N2" s="34" t="s">
        <v>206</v>
      </c>
      <c r="O2" s="34" t="s">
        <v>169</v>
      </c>
      <c r="P2" s="36">
        <v>45334</v>
      </c>
      <c r="Q2" s="37">
        <v>18000</v>
      </c>
      <c r="R2" s="34">
        <v>4050</v>
      </c>
      <c r="S2" s="34" t="s">
        <v>207</v>
      </c>
    </row>
    <row r="3" spans="1:19" hidden="1" x14ac:dyDescent="0.25">
      <c r="A3" s="34" t="s">
        <v>203</v>
      </c>
      <c r="B3" s="34" t="s">
        <v>620</v>
      </c>
      <c r="C3" s="34">
        <v>1012.5</v>
      </c>
      <c r="D3" s="34">
        <v>4500</v>
      </c>
      <c r="E3" s="34">
        <v>750</v>
      </c>
      <c r="F3" s="34" t="s">
        <v>31</v>
      </c>
      <c r="G3" s="35" t="s">
        <v>621</v>
      </c>
      <c r="H3" s="34" t="s">
        <v>30</v>
      </c>
      <c r="I3" s="35">
        <v>6</v>
      </c>
      <c r="J3" s="34" t="s">
        <v>204</v>
      </c>
      <c r="K3" s="34" t="s">
        <v>205</v>
      </c>
      <c r="L3" s="34">
        <v>1830120000</v>
      </c>
      <c r="M3" s="34">
        <v>1830120837</v>
      </c>
      <c r="N3" s="34" t="s">
        <v>206</v>
      </c>
      <c r="O3" s="34" t="s">
        <v>169</v>
      </c>
      <c r="P3" s="36">
        <v>45334</v>
      </c>
      <c r="Q3" s="37">
        <v>18000</v>
      </c>
      <c r="R3" s="34">
        <v>4050</v>
      </c>
      <c r="S3" s="34" t="s">
        <v>207</v>
      </c>
    </row>
    <row r="4" spans="1:19" hidden="1" x14ac:dyDescent="0.25">
      <c r="A4" s="34" t="s">
        <v>203</v>
      </c>
      <c r="B4" s="34" t="s">
        <v>620</v>
      </c>
      <c r="C4" s="34">
        <v>1012.5</v>
      </c>
      <c r="D4" s="34">
        <v>4500</v>
      </c>
      <c r="E4" s="34">
        <v>750</v>
      </c>
      <c r="F4" s="34" t="s">
        <v>31</v>
      </c>
      <c r="G4" s="35" t="s">
        <v>621</v>
      </c>
      <c r="H4" s="34" t="s">
        <v>30</v>
      </c>
      <c r="I4" s="35">
        <v>6</v>
      </c>
      <c r="J4" s="34" t="s">
        <v>204</v>
      </c>
      <c r="K4" s="34" t="s">
        <v>205</v>
      </c>
      <c r="L4" s="34">
        <v>1830120000</v>
      </c>
      <c r="M4" s="34">
        <v>1830120837</v>
      </c>
      <c r="N4" s="34" t="s">
        <v>206</v>
      </c>
      <c r="O4" s="34" t="s">
        <v>169</v>
      </c>
      <c r="P4" s="36">
        <v>45334</v>
      </c>
      <c r="Q4" s="37">
        <v>18000</v>
      </c>
      <c r="R4" s="34">
        <v>4050</v>
      </c>
      <c r="S4" s="34" t="s">
        <v>207</v>
      </c>
    </row>
    <row r="5" spans="1:19" hidden="1" x14ac:dyDescent="0.25">
      <c r="A5" s="34" t="s">
        <v>203</v>
      </c>
      <c r="B5" s="34" t="s">
        <v>620</v>
      </c>
      <c r="C5" s="34">
        <v>1012.5</v>
      </c>
      <c r="D5" s="34">
        <v>4500</v>
      </c>
      <c r="E5" s="34">
        <v>750</v>
      </c>
      <c r="F5" s="34" t="s">
        <v>31</v>
      </c>
      <c r="G5" s="35" t="s">
        <v>621</v>
      </c>
      <c r="H5" s="34" t="s">
        <v>30</v>
      </c>
      <c r="I5" s="35">
        <v>6</v>
      </c>
      <c r="J5" s="34" t="s">
        <v>204</v>
      </c>
      <c r="K5" s="34" t="s">
        <v>205</v>
      </c>
      <c r="L5" s="34">
        <v>1830120000</v>
      </c>
      <c r="M5" s="34">
        <v>1830120837</v>
      </c>
      <c r="N5" s="34" t="s">
        <v>206</v>
      </c>
      <c r="O5" s="34" t="s">
        <v>169</v>
      </c>
      <c r="P5" s="36">
        <v>45334</v>
      </c>
      <c r="Q5" s="37">
        <v>18000</v>
      </c>
      <c r="R5" s="34">
        <v>4050</v>
      </c>
      <c r="S5" s="34" t="s">
        <v>207</v>
      </c>
    </row>
    <row r="6" spans="1:19" hidden="1" x14ac:dyDescent="0.25">
      <c r="A6" s="34" t="s">
        <v>166</v>
      </c>
      <c r="B6" s="34" t="s">
        <v>620</v>
      </c>
      <c r="C6" s="34">
        <v>4197.8999999999996</v>
      </c>
      <c r="D6" s="34">
        <v>19990</v>
      </c>
      <c r="E6" s="34">
        <v>1999</v>
      </c>
      <c r="F6" s="34" t="s">
        <v>31</v>
      </c>
      <c r="G6" s="35" t="s">
        <v>622</v>
      </c>
      <c r="H6" s="34" t="s">
        <v>32</v>
      </c>
      <c r="I6" s="35">
        <v>10</v>
      </c>
      <c r="J6" s="34" t="s">
        <v>167</v>
      </c>
      <c r="K6" s="34" t="s">
        <v>168</v>
      </c>
      <c r="L6" s="34">
        <v>6680974024</v>
      </c>
      <c r="M6" s="34">
        <v>1089083767</v>
      </c>
      <c r="N6" s="34" t="s">
        <v>28</v>
      </c>
      <c r="O6" s="34" t="s">
        <v>169</v>
      </c>
      <c r="P6" s="36">
        <v>45334</v>
      </c>
      <c r="Q6" s="37">
        <v>19990</v>
      </c>
      <c r="R6" s="34">
        <v>4197.8999999999996</v>
      </c>
      <c r="S6" s="34" t="s">
        <v>170</v>
      </c>
    </row>
    <row r="7" spans="1:19" hidden="1" x14ac:dyDescent="0.25">
      <c r="A7" s="34" t="s">
        <v>171</v>
      </c>
      <c r="B7" s="34" t="s">
        <v>28</v>
      </c>
      <c r="C7" s="38">
        <v>5250</v>
      </c>
      <c r="D7" s="38">
        <v>25000</v>
      </c>
      <c r="E7" s="34">
        <v>2500</v>
      </c>
      <c r="F7" s="34" t="s">
        <v>31</v>
      </c>
      <c r="G7" s="42">
        <v>0.96</v>
      </c>
      <c r="H7" s="43" t="s">
        <v>30</v>
      </c>
      <c r="I7" s="42">
        <v>0.1</v>
      </c>
      <c r="J7" s="34" t="s">
        <v>172</v>
      </c>
      <c r="K7" s="34" t="s">
        <v>173</v>
      </c>
      <c r="L7" s="34">
        <v>9294400000</v>
      </c>
      <c r="M7" s="34">
        <v>9294400038</v>
      </c>
      <c r="N7" s="34" t="s">
        <v>28</v>
      </c>
      <c r="O7" s="34" t="s">
        <v>143</v>
      </c>
      <c r="P7" s="36">
        <v>45393</v>
      </c>
      <c r="Q7" s="37">
        <v>25000</v>
      </c>
      <c r="R7" s="34">
        <v>5250</v>
      </c>
      <c r="S7" s="34" t="s">
        <v>174</v>
      </c>
    </row>
    <row r="8" spans="1:19" ht="30" hidden="1" x14ac:dyDescent="0.25">
      <c r="A8" s="34" t="s">
        <v>208</v>
      </c>
      <c r="B8" s="34" t="s">
        <v>28</v>
      </c>
      <c r="C8" s="34">
        <v>3150</v>
      </c>
      <c r="D8" s="34">
        <v>15000</v>
      </c>
      <c r="E8" s="34">
        <v>1500</v>
      </c>
      <c r="F8" s="34" t="s">
        <v>31</v>
      </c>
      <c r="G8" s="42">
        <v>0.96</v>
      </c>
      <c r="H8" s="41" t="s">
        <v>623</v>
      </c>
      <c r="I8" s="35">
        <v>10</v>
      </c>
      <c r="J8" s="34" t="s">
        <v>209</v>
      </c>
      <c r="K8" s="34" t="s">
        <v>210</v>
      </c>
      <c r="L8" s="34">
        <v>6015935715</v>
      </c>
      <c r="M8" s="34">
        <v>1673028528</v>
      </c>
      <c r="N8" s="34" t="s">
        <v>206</v>
      </c>
      <c r="O8" s="34" t="s">
        <v>211</v>
      </c>
      <c r="P8" s="36">
        <v>45433</v>
      </c>
      <c r="Q8" s="37">
        <v>30000</v>
      </c>
      <c r="R8" s="34">
        <v>6300</v>
      </c>
      <c r="S8" s="34" t="s">
        <v>207</v>
      </c>
    </row>
    <row r="9" spans="1:19" ht="30" hidden="1" x14ac:dyDescent="0.25">
      <c r="A9" s="34" t="s">
        <v>208</v>
      </c>
      <c r="B9" s="34" t="s">
        <v>28</v>
      </c>
      <c r="C9" s="34">
        <v>3150</v>
      </c>
      <c r="D9" s="34">
        <v>15000</v>
      </c>
      <c r="E9" s="34">
        <v>1500</v>
      </c>
      <c r="F9" s="34" t="s">
        <v>31</v>
      </c>
      <c r="G9" s="42">
        <v>0.96</v>
      </c>
      <c r="H9" s="41" t="s">
        <v>623</v>
      </c>
      <c r="I9" s="35">
        <v>10</v>
      </c>
      <c r="J9" s="34" t="s">
        <v>209</v>
      </c>
      <c r="K9" s="34" t="s">
        <v>210</v>
      </c>
      <c r="L9" s="34">
        <v>6015935715</v>
      </c>
      <c r="M9" s="34">
        <v>1673028528</v>
      </c>
      <c r="N9" s="34" t="s">
        <v>206</v>
      </c>
      <c r="O9" s="34" t="s">
        <v>211</v>
      </c>
      <c r="P9" s="36">
        <v>45433</v>
      </c>
      <c r="Q9" s="37">
        <v>30000</v>
      </c>
      <c r="R9" s="34">
        <v>6300</v>
      </c>
      <c r="S9" s="34" t="s">
        <v>207</v>
      </c>
    </row>
    <row r="10" spans="1:19" ht="30" hidden="1" x14ac:dyDescent="0.25">
      <c r="A10" s="34" t="s">
        <v>175</v>
      </c>
      <c r="B10" s="34" t="s">
        <v>28</v>
      </c>
      <c r="C10" s="34">
        <v>4197.8999999999996</v>
      </c>
      <c r="D10" s="34">
        <v>19990</v>
      </c>
      <c r="E10" s="34">
        <v>1999</v>
      </c>
      <c r="F10" s="34" t="s">
        <v>31</v>
      </c>
      <c r="G10" s="42">
        <v>0.96</v>
      </c>
      <c r="H10" s="41" t="s">
        <v>623</v>
      </c>
      <c r="I10" s="35">
        <v>10</v>
      </c>
      <c r="J10" s="34" t="s">
        <v>167</v>
      </c>
      <c r="K10" s="34" t="s">
        <v>168</v>
      </c>
      <c r="L10" s="34">
        <v>6680974024</v>
      </c>
      <c r="M10" s="34">
        <v>1089083767</v>
      </c>
      <c r="N10" s="34" t="s">
        <v>28</v>
      </c>
      <c r="O10" s="34" t="s">
        <v>176</v>
      </c>
      <c r="P10" s="36">
        <v>45449</v>
      </c>
      <c r="Q10" s="37">
        <v>19990</v>
      </c>
      <c r="R10" s="34">
        <v>4197.8999999999996</v>
      </c>
      <c r="S10" s="34" t="s">
        <v>177</v>
      </c>
    </row>
    <row r="11" spans="1:19" hidden="1" x14ac:dyDescent="0.25">
      <c r="A11" s="34" t="s">
        <v>212</v>
      </c>
      <c r="B11" s="34" t="s">
        <v>28</v>
      </c>
      <c r="C11" s="34">
        <v>632.1</v>
      </c>
      <c r="D11" s="34">
        <v>3010</v>
      </c>
      <c r="E11" s="34">
        <v>301</v>
      </c>
      <c r="F11" s="34" t="s">
        <v>31</v>
      </c>
      <c r="G11" s="42">
        <v>0.97</v>
      </c>
      <c r="H11" s="34" t="s">
        <v>624</v>
      </c>
      <c r="I11" s="35">
        <v>10</v>
      </c>
      <c r="J11" s="34" t="s">
        <v>213</v>
      </c>
      <c r="K11" s="34" t="s">
        <v>214</v>
      </c>
      <c r="L11" s="34">
        <v>3196810000</v>
      </c>
      <c r="M11" s="34">
        <v>3196810006</v>
      </c>
      <c r="N11" s="34" t="s">
        <v>206</v>
      </c>
      <c r="O11" s="34" t="s">
        <v>215</v>
      </c>
      <c r="P11" s="36">
        <v>45471</v>
      </c>
      <c r="Q11" s="37">
        <v>6020</v>
      </c>
      <c r="R11" s="34">
        <v>1264.2</v>
      </c>
      <c r="S11" s="34" t="s">
        <v>216</v>
      </c>
    </row>
    <row r="12" spans="1:19" hidden="1" x14ac:dyDescent="0.25">
      <c r="A12" s="34" t="s">
        <v>212</v>
      </c>
      <c r="B12" s="34" t="s">
        <v>28</v>
      </c>
      <c r="C12" s="34">
        <v>632.1</v>
      </c>
      <c r="D12" s="34">
        <v>3010</v>
      </c>
      <c r="E12" s="34">
        <v>301</v>
      </c>
      <c r="F12" s="34" t="s">
        <v>31</v>
      </c>
      <c r="G12" s="42">
        <v>0.97</v>
      </c>
      <c r="H12" s="34" t="s">
        <v>624</v>
      </c>
      <c r="I12" s="35">
        <v>10</v>
      </c>
      <c r="J12" s="34" t="s">
        <v>213</v>
      </c>
      <c r="K12" s="34" t="s">
        <v>214</v>
      </c>
      <c r="L12" s="34">
        <v>3196810000</v>
      </c>
      <c r="M12" s="34">
        <v>3196810006</v>
      </c>
      <c r="N12" s="34" t="s">
        <v>206</v>
      </c>
      <c r="O12" s="34" t="s">
        <v>215</v>
      </c>
      <c r="P12" s="36">
        <v>45471</v>
      </c>
      <c r="Q12" s="37">
        <v>6020</v>
      </c>
      <c r="R12" s="34">
        <v>1264.2</v>
      </c>
      <c r="S12" s="34" t="s">
        <v>216</v>
      </c>
    </row>
    <row r="13" spans="1:19" hidden="1" x14ac:dyDescent="0.25">
      <c r="A13" s="34" t="s">
        <v>217</v>
      </c>
      <c r="B13" s="34" t="s">
        <v>28</v>
      </c>
      <c r="C13" s="34">
        <v>514.5</v>
      </c>
      <c r="D13" s="34">
        <v>2450</v>
      </c>
      <c r="E13" s="34">
        <v>245</v>
      </c>
      <c r="F13" s="34" t="s">
        <v>31</v>
      </c>
      <c r="G13" s="42">
        <v>0.96</v>
      </c>
      <c r="H13" s="34" t="s">
        <v>32</v>
      </c>
      <c r="I13" s="35">
        <v>10</v>
      </c>
      <c r="J13" s="34" t="s">
        <v>218</v>
      </c>
      <c r="K13" s="34" t="s">
        <v>219</v>
      </c>
      <c r="L13" s="34">
        <v>9311900000</v>
      </c>
      <c r="M13" s="34">
        <v>9311900079</v>
      </c>
      <c r="N13" s="34" t="s">
        <v>206</v>
      </c>
      <c r="O13" s="34" t="s">
        <v>133</v>
      </c>
      <c r="P13" s="36">
        <v>45509</v>
      </c>
      <c r="Q13" s="37">
        <v>4900</v>
      </c>
      <c r="R13" s="34">
        <v>1029</v>
      </c>
      <c r="S13" s="34" t="s">
        <v>220</v>
      </c>
    </row>
    <row r="14" spans="1:19" hidden="1" x14ac:dyDescent="0.25">
      <c r="A14" s="34" t="s">
        <v>217</v>
      </c>
      <c r="B14" s="34" t="s">
        <v>28</v>
      </c>
      <c r="C14" s="34">
        <v>514.5</v>
      </c>
      <c r="D14" s="34">
        <v>2450</v>
      </c>
      <c r="E14" s="34">
        <v>245</v>
      </c>
      <c r="F14" s="34" t="s">
        <v>31</v>
      </c>
      <c r="G14" s="42">
        <v>0.96</v>
      </c>
      <c r="H14" s="34" t="s">
        <v>32</v>
      </c>
      <c r="I14" s="35">
        <v>10</v>
      </c>
      <c r="J14" s="34" t="s">
        <v>218</v>
      </c>
      <c r="K14" s="34" t="s">
        <v>219</v>
      </c>
      <c r="L14" s="34">
        <v>9311900000</v>
      </c>
      <c r="M14" s="34">
        <v>9311900079</v>
      </c>
      <c r="N14" s="34" t="s">
        <v>206</v>
      </c>
      <c r="O14" s="34" t="s">
        <v>133</v>
      </c>
      <c r="P14" s="36">
        <v>45509</v>
      </c>
      <c r="Q14" s="37">
        <v>4900</v>
      </c>
      <c r="R14" s="34">
        <v>1029</v>
      </c>
      <c r="S14" s="34" t="s">
        <v>220</v>
      </c>
    </row>
    <row r="15" spans="1:19" hidden="1" x14ac:dyDescent="0.25">
      <c r="A15" s="34" t="s">
        <v>228</v>
      </c>
      <c r="B15" s="34" t="s">
        <v>28</v>
      </c>
      <c r="C15" s="34">
        <v>8400</v>
      </c>
      <c r="D15" s="34">
        <v>40000</v>
      </c>
      <c r="E15" s="34">
        <v>4000</v>
      </c>
      <c r="F15" s="34" t="s">
        <v>31</v>
      </c>
      <c r="G15" s="42">
        <v>0.95</v>
      </c>
      <c r="H15" s="34" t="s">
        <v>625</v>
      </c>
      <c r="I15" s="35">
        <v>10</v>
      </c>
      <c r="J15" s="34" t="s">
        <v>229</v>
      </c>
      <c r="K15" s="46" t="s">
        <v>230</v>
      </c>
      <c r="L15" s="34">
        <v>5683279924</v>
      </c>
      <c r="M15" s="46">
        <v>3098930441</v>
      </c>
      <c r="N15" s="34" t="s">
        <v>231</v>
      </c>
      <c r="O15" s="34" t="s">
        <v>232</v>
      </c>
      <c r="P15" s="36">
        <v>45524</v>
      </c>
      <c r="Q15" s="37">
        <v>123600</v>
      </c>
      <c r="R15" s="34">
        <v>26112</v>
      </c>
      <c r="S15" s="34" t="s">
        <v>233</v>
      </c>
    </row>
    <row r="16" spans="1:19" hidden="1" x14ac:dyDescent="0.25">
      <c r="A16" s="34" t="s">
        <v>228</v>
      </c>
      <c r="B16" s="34" t="s">
        <v>28</v>
      </c>
      <c r="C16" s="34">
        <v>8400</v>
      </c>
      <c r="D16" s="34">
        <v>40000</v>
      </c>
      <c r="E16" s="34">
        <v>4000</v>
      </c>
      <c r="F16" s="34" t="s">
        <v>31</v>
      </c>
      <c r="G16" s="42">
        <v>0.95</v>
      </c>
      <c r="H16" s="34" t="s">
        <v>625</v>
      </c>
      <c r="I16" s="35">
        <v>10</v>
      </c>
      <c r="J16" s="34" t="s">
        <v>229</v>
      </c>
      <c r="K16" s="46" t="s">
        <v>230</v>
      </c>
      <c r="L16" s="34">
        <v>5683279924</v>
      </c>
      <c r="M16" s="46">
        <v>3098930441</v>
      </c>
      <c r="N16" s="34" t="s">
        <v>231</v>
      </c>
      <c r="O16" s="34" t="s">
        <v>232</v>
      </c>
      <c r="P16" s="36">
        <v>45524</v>
      </c>
      <c r="Q16" s="37">
        <v>123600</v>
      </c>
      <c r="R16" s="34">
        <v>26112</v>
      </c>
      <c r="S16" s="34" t="s">
        <v>233</v>
      </c>
    </row>
    <row r="17" spans="1:19" hidden="1" x14ac:dyDescent="0.25">
      <c r="A17" s="34" t="s">
        <v>228</v>
      </c>
      <c r="B17" s="34" t="s">
        <v>28</v>
      </c>
      <c r="C17" s="34">
        <v>8400</v>
      </c>
      <c r="D17" s="34">
        <v>40000</v>
      </c>
      <c r="E17" s="34">
        <v>4000</v>
      </c>
      <c r="F17" s="34" t="s">
        <v>31</v>
      </c>
      <c r="G17" s="42">
        <v>0.95</v>
      </c>
      <c r="H17" s="34" t="s">
        <v>625</v>
      </c>
      <c r="I17" s="35">
        <v>10</v>
      </c>
      <c r="J17" s="34" t="s">
        <v>229</v>
      </c>
      <c r="K17" s="46" t="s">
        <v>230</v>
      </c>
      <c r="L17" s="34">
        <v>5683279924</v>
      </c>
      <c r="M17" s="46">
        <v>3098930441</v>
      </c>
      <c r="N17" s="34" t="s">
        <v>231</v>
      </c>
      <c r="O17" s="34" t="s">
        <v>232</v>
      </c>
      <c r="P17" s="36">
        <v>45524</v>
      </c>
      <c r="Q17" s="37">
        <v>123600</v>
      </c>
      <c r="R17" s="34">
        <v>26112</v>
      </c>
      <c r="S17" s="34" t="s">
        <v>233</v>
      </c>
    </row>
    <row r="18" spans="1:19" hidden="1" x14ac:dyDescent="0.25">
      <c r="A18" s="34" t="s">
        <v>178</v>
      </c>
      <c r="B18" s="34" t="s">
        <v>28</v>
      </c>
      <c r="C18" s="34">
        <v>1050</v>
      </c>
      <c r="D18" s="34">
        <v>5125</v>
      </c>
      <c r="E18" s="34">
        <v>500</v>
      </c>
      <c r="F18" s="34" t="s">
        <v>31</v>
      </c>
      <c r="G18" s="42">
        <v>0.95</v>
      </c>
      <c r="H18" s="34" t="s">
        <v>33</v>
      </c>
      <c r="I18" s="35">
        <v>10.25</v>
      </c>
      <c r="J18" s="34" t="s">
        <v>179</v>
      </c>
      <c r="K18" s="34" t="s">
        <v>180</v>
      </c>
      <c r="L18" s="34">
        <v>3477120000</v>
      </c>
      <c r="M18" s="46">
        <v>3477120259</v>
      </c>
      <c r="N18" s="34" t="s">
        <v>181</v>
      </c>
      <c r="O18" s="34" t="s">
        <v>182</v>
      </c>
      <c r="P18" s="36">
        <v>45597</v>
      </c>
      <c r="Q18" s="37">
        <v>5225</v>
      </c>
      <c r="R18" s="34">
        <v>1050</v>
      </c>
      <c r="S18" s="34" t="s">
        <v>183</v>
      </c>
    </row>
    <row r="19" spans="1:19" hidden="1" x14ac:dyDescent="0.25">
      <c r="A19" s="34" t="s">
        <v>184</v>
      </c>
      <c r="B19" s="34" t="s">
        <v>28</v>
      </c>
      <c r="C19" s="34">
        <v>2100</v>
      </c>
      <c r="D19" s="34">
        <v>10250</v>
      </c>
      <c r="E19" s="34">
        <v>1000</v>
      </c>
      <c r="F19" s="34" t="s">
        <v>31</v>
      </c>
      <c r="G19" s="42">
        <v>0.95</v>
      </c>
      <c r="H19" s="34" t="s">
        <v>33</v>
      </c>
      <c r="I19" s="35">
        <v>10.25</v>
      </c>
      <c r="J19" s="34" t="s">
        <v>185</v>
      </c>
      <c r="K19" s="34" t="s">
        <v>186</v>
      </c>
      <c r="L19" s="34">
        <v>2787120000</v>
      </c>
      <c r="M19" s="34">
        <v>2787120303</v>
      </c>
      <c r="N19" s="34" t="s">
        <v>187</v>
      </c>
      <c r="O19" s="34" t="s">
        <v>188</v>
      </c>
      <c r="P19" s="36">
        <v>45618</v>
      </c>
      <c r="Q19" s="37">
        <v>20700</v>
      </c>
      <c r="R19" s="34">
        <v>4200</v>
      </c>
      <c r="S19" s="34" t="s">
        <v>172</v>
      </c>
    </row>
    <row r="20" spans="1:19" hidden="1" x14ac:dyDescent="0.25">
      <c r="A20" s="34" t="s">
        <v>184</v>
      </c>
      <c r="B20" s="34" t="s">
        <v>28</v>
      </c>
      <c r="C20" s="34">
        <v>2100</v>
      </c>
      <c r="D20" s="34">
        <v>10250</v>
      </c>
      <c r="E20" s="34">
        <v>1000</v>
      </c>
      <c r="F20" s="34" t="s">
        <v>31</v>
      </c>
      <c r="G20" s="47">
        <v>0.95</v>
      </c>
      <c r="H20" s="34" t="s">
        <v>33</v>
      </c>
      <c r="I20" s="35">
        <v>10.25</v>
      </c>
      <c r="J20" s="34" t="s">
        <v>185</v>
      </c>
      <c r="K20" s="34" t="s">
        <v>186</v>
      </c>
      <c r="L20" s="34">
        <v>2787120000</v>
      </c>
      <c r="M20" s="34">
        <v>2787120303</v>
      </c>
      <c r="N20" s="34" t="s">
        <v>187</v>
      </c>
      <c r="O20" s="34" t="s">
        <v>188</v>
      </c>
      <c r="P20" s="36">
        <v>45618</v>
      </c>
      <c r="Q20" s="37">
        <v>20700</v>
      </c>
      <c r="R20" s="34">
        <v>4200</v>
      </c>
      <c r="S20" s="34" t="s">
        <v>172</v>
      </c>
    </row>
    <row r="21" spans="1:19" hidden="1" x14ac:dyDescent="0.25">
      <c r="A21" s="34" t="s">
        <v>197</v>
      </c>
      <c r="B21" s="34" t="s">
        <v>28</v>
      </c>
      <c r="C21" s="34">
        <v>2625</v>
      </c>
      <c r="D21" s="34">
        <v>12812.5</v>
      </c>
      <c r="E21" s="34">
        <v>1250</v>
      </c>
      <c r="F21" s="34" t="s">
        <v>31</v>
      </c>
      <c r="G21" s="42">
        <v>0.96</v>
      </c>
      <c r="H21" s="34" t="s">
        <v>626</v>
      </c>
      <c r="I21" s="35">
        <v>10.25</v>
      </c>
      <c r="J21" s="34" t="s">
        <v>198</v>
      </c>
      <c r="K21" s="34" t="s">
        <v>199</v>
      </c>
      <c r="L21" s="34">
        <v>9323510000</v>
      </c>
      <c r="M21" s="34">
        <v>9323510809</v>
      </c>
      <c r="N21" s="34" t="s">
        <v>200</v>
      </c>
      <c r="O21" s="34" t="s">
        <v>201</v>
      </c>
      <c r="P21" s="36">
        <v>45632</v>
      </c>
      <c r="Q21" s="37">
        <v>48306.5</v>
      </c>
      <c r="R21" s="34">
        <v>11596.36</v>
      </c>
      <c r="S21" s="34" t="s">
        <v>202</v>
      </c>
    </row>
    <row r="22" spans="1:19" hidden="1" x14ac:dyDescent="0.25">
      <c r="A22" s="34" t="s">
        <v>221</v>
      </c>
      <c r="B22" s="34" t="s">
        <v>28</v>
      </c>
      <c r="C22" s="34">
        <v>5250</v>
      </c>
      <c r="D22" s="34">
        <v>25000</v>
      </c>
      <c r="E22" s="34">
        <v>2500</v>
      </c>
      <c r="F22" s="34" t="s">
        <v>31</v>
      </c>
      <c r="G22" s="42">
        <v>0.96</v>
      </c>
      <c r="H22" s="34" t="s">
        <v>627</v>
      </c>
      <c r="I22" s="35">
        <v>10</v>
      </c>
      <c r="J22" s="34" t="s">
        <v>179</v>
      </c>
      <c r="K22" s="34" t="s">
        <v>222</v>
      </c>
      <c r="L22" s="34">
        <v>3477120000</v>
      </c>
      <c r="M22" s="34">
        <v>3477120071</v>
      </c>
      <c r="N22" s="34" t="s">
        <v>206</v>
      </c>
      <c r="O22" s="34" t="s">
        <v>196</v>
      </c>
      <c r="P22" s="36">
        <v>45649</v>
      </c>
      <c r="Q22" s="37">
        <v>25000</v>
      </c>
      <c r="R22" s="34">
        <v>5250</v>
      </c>
      <c r="S22" s="34" t="s">
        <v>223</v>
      </c>
    </row>
    <row r="23" spans="1:19" hidden="1" x14ac:dyDescent="0.25">
      <c r="A23" s="34" t="s">
        <v>224</v>
      </c>
      <c r="B23" s="34" t="s">
        <v>28</v>
      </c>
      <c r="C23" s="34">
        <v>5250</v>
      </c>
      <c r="D23" s="34">
        <v>25000</v>
      </c>
      <c r="E23" s="34">
        <v>2500</v>
      </c>
      <c r="F23" s="34" t="s">
        <v>31</v>
      </c>
      <c r="G23" s="42">
        <v>0.96</v>
      </c>
      <c r="H23" s="34" t="s">
        <v>628</v>
      </c>
      <c r="I23" s="35">
        <v>10</v>
      </c>
      <c r="J23" s="34" t="s">
        <v>179</v>
      </c>
      <c r="K23" s="34" t="s">
        <v>225</v>
      </c>
      <c r="L23" s="34">
        <v>3477120000</v>
      </c>
      <c r="M23" s="34">
        <v>3477120355</v>
      </c>
      <c r="N23" s="34" t="s">
        <v>206</v>
      </c>
      <c r="O23" s="34" t="s">
        <v>226</v>
      </c>
      <c r="P23" s="36">
        <v>45649</v>
      </c>
      <c r="Q23" s="37">
        <v>25000</v>
      </c>
      <c r="R23" s="34">
        <v>5250</v>
      </c>
      <c r="S23" s="34" t="s">
        <v>227</v>
      </c>
    </row>
    <row r="24" spans="1:19" hidden="1" x14ac:dyDescent="0.25">
      <c r="A24" s="34" t="s">
        <v>189</v>
      </c>
      <c r="B24" s="34" t="s">
        <v>28</v>
      </c>
      <c r="C24" s="34">
        <v>2100</v>
      </c>
      <c r="D24" s="34">
        <v>10250</v>
      </c>
      <c r="E24" s="34">
        <v>1000</v>
      </c>
      <c r="F24" s="34" t="s">
        <v>31</v>
      </c>
      <c r="G24" s="42">
        <v>0.96</v>
      </c>
      <c r="H24" s="34" t="s">
        <v>33</v>
      </c>
      <c r="I24" s="35">
        <v>10.25</v>
      </c>
      <c r="J24" s="34" t="s">
        <v>190</v>
      </c>
      <c r="K24" s="34" t="s">
        <v>191</v>
      </c>
      <c r="L24" s="34">
        <v>7388600000</v>
      </c>
      <c r="M24" s="34">
        <v>7388600343</v>
      </c>
      <c r="N24" s="34" t="s">
        <v>187</v>
      </c>
      <c r="O24" s="34" t="s">
        <v>192</v>
      </c>
      <c r="P24" s="36">
        <v>45642</v>
      </c>
      <c r="Q24" s="37">
        <v>10350</v>
      </c>
      <c r="R24" s="34">
        <v>2100</v>
      </c>
      <c r="S24" s="34" t="s">
        <v>140</v>
      </c>
    </row>
    <row r="25" spans="1:19" hidden="1" x14ac:dyDescent="0.25">
      <c r="A25" s="34" t="s">
        <v>193</v>
      </c>
      <c r="B25" s="34" t="s">
        <v>28</v>
      </c>
      <c r="C25" s="34">
        <v>2100</v>
      </c>
      <c r="D25" s="34">
        <v>10250</v>
      </c>
      <c r="E25" s="34">
        <v>1000</v>
      </c>
      <c r="F25" s="34" t="s">
        <v>31</v>
      </c>
      <c r="G25" s="42">
        <v>0.95</v>
      </c>
      <c r="H25" s="34" t="s">
        <v>627</v>
      </c>
      <c r="I25" s="35">
        <v>10.25</v>
      </c>
      <c r="J25" s="34" t="s">
        <v>194</v>
      </c>
      <c r="K25" s="34" t="s">
        <v>195</v>
      </c>
      <c r="L25" s="34">
        <v>7765200000</v>
      </c>
      <c r="M25" s="48">
        <v>8006200361</v>
      </c>
      <c r="N25" s="34" t="s">
        <v>187</v>
      </c>
      <c r="O25" s="34" t="s">
        <v>196</v>
      </c>
      <c r="P25" s="36">
        <v>45649</v>
      </c>
      <c r="Q25" s="37">
        <v>10350</v>
      </c>
      <c r="R25" s="34">
        <v>2100</v>
      </c>
      <c r="S25" s="34" t="s">
        <v>177</v>
      </c>
    </row>
    <row r="26" spans="1:19" hidden="1" x14ac:dyDescent="0.25">
      <c r="A26" s="34" t="s">
        <v>118</v>
      </c>
      <c r="B26" s="34" t="s">
        <v>73</v>
      </c>
      <c r="C26" s="34">
        <v>0</v>
      </c>
      <c r="D26" s="34">
        <v>500</v>
      </c>
      <c r="E26" s="34">
        <v>1</v>
      </c>
      <c r="F26" s="34" t="s">
        <v>629</v>
      </c>
      <c r="G26" s="35" t="s">
        <v>629</v>
      </c>
      <c r="H26" s="34" t="s">
        <v>630</v>
      </c>
      <c r="I26" s="35">
        <v>500</v>
      </c>
      <c r="J26" s="34" t="s">
        <v>119</v>
      </c>
      <c r="K26" s="34" t="s">
        <v>120</v>
      </c>
      <c r="L26" s="34">
        <v>7037400000</v>
      </c>
      <c r="M26" s="34">
        <v>7037400189</v>
      </c>
      <c r="N26" s="34" t="s">
        <v>121</v>
      </c>
      <c r="O26" s="34" t="s">
        <v>122</v>
      </c>
      <c r="P26" s="36">
        <v>45393</v>
      </c>
      <c r="Q26" s="37">
        <v>10962</v>
      </c>
      <c r="R26" s="34">
        <v>1581.29</v>
      </c>
      <c r="S26" s="34" t="s">
        <v>123</v>
      </c>
    </row>
    <row r="27" spans="1:19" hidden="1" x14ac:dyDescent="0.25">
      <c r="A27" s="34" t="s">
        <v>264</v>
      </c>
      <c r="B27" s="34" t="s">
        <v>73</v>
      </c>
      <c r="C27" s="34">
        <v>0</v>
      </c>
      <c r="D27" s="34">
        <v>500</v>
      </c>
      <c r="E27" s="34">
        <v>1</v>
      </c>
      <c r="F27" s="34" t="s">
        <v>629</v>
      </c>
      <c r="G27" s="35" t="s">
        <v>71</v>
      </c>
      <c r="H27" s="34" t="s">
        <v>630</v>
      </c>
      <c r="I27" s="35">
        <v>500</v>
      </c>
      <c r="J27" s="34" t="s">
        <v>265</v>
      </c>
      <c r="K27" s="34" t="s">
        <v>266</v>
      </c>
      <c r="L27" s="34">
        <v>685386825</v>
      </c>
      <c r="M27" s="34">
        <v>1365900063</v>
      </c>
      <c r="N27" s="34" t="s">
        <v>267</v>
      </c>
      <c r="O27" s="34" t="s">
        <v>238</v>
      </c>
      <c r="P27" s="36">
        <v>45421</v>
      </c>
      <c r="Q27" s="37">
        <v>3500</v>
      </c>
      <c r="R27" s="34">
        <v>134.4</v>
      </c>
      <c r="S27" s="34" t="s">
        <v>263</v>
      </c>
    </row>
    <row r="28" spans="1:19" hidden="1" x14ac:dyDescent="0.25">
      <c r="A28" s="34" t="s">
        <v>155</v>
      </c>
      <c r="B28" s="34" t="s">
        <v>73</v>
      </c>
      <c r="C28" s="34">
        <v>0</v>
      </c>
      <c r="D28" s="34">
        <v>500</v>
      </c>
      <c r="E28" s="34">
        <v>1</v>
      </c>
      <c r="F28" s="34" t="s">
        <v>71</v>
      </c>
      <c r="G28" s="35" t="s">
        <v>71</v>
      </c>
      <c r="H28" s="34" t="s">
        <v>630</v>
      </c>
      <c r="I28" s="35" t="s">
        <v>71</v>
      </c>
      <c r="J28" s="34" t="s">
        <v>156</v>
      </c>
      <c r="K28" s="34" t="s">
        <v>157</v>
      </c>
      <c r="L28" s="34">
        <v>6799528082</v>
      </c>
      <c r="M28" s="34">
        <v>3742000851</v>
      </c>
      <c r="N28" s="34" t="s">
        <v>158</v>
      </c>
      <c r="O28" s="34" t="s">
        <v>159</v>
      </c>
      <c r="P28" s="36">
        <v>45597</v>
      </c>
      <c r="Q28" s="37">
        <v>7680</v>
      </c>
      <c r="R28" s="34">
        <v>991.4</v>
      </c>
      <c r="S28" s="34" t="s">
        <v>119</v>
      </c>
    </row>
    <row r="29" spans="1:19" hidden="1" x14ac:dyDescent="0.25">
      <c r="A29" s="34" t="s">
        <v>408</v>
      </c>
      <c r="B29" s="34" t="s">
        <v>73</v>
      </c>
      <c r="C29" s="34">
        <v>0</v>
      </c>
      <c r="D29" s="34">
        <v>500</v>
      </c>
      <c r="E29" s="34">
        <v>1</v>
      </c>
      <c r="F29" s="34" t="s">
        <v>71</v>
      </c>
      <c r="G29" s="35" t="s">
        <v>71</v>
      </c>
      <c r="H29" s="34" t="s">
        <v>71</v>
      </c>
      <c r="I29" s="35">
        <v>500</v>
      </c>
      <c r="J29" s="34" t="s">
        <v>316</v>
      </c>
      <c r="K29" s="34" t="s">
        <v>317</v>
      </c>
      <c r="L29" s="34">
        <v>9577020000</v>
      </c>
      <c r="M29" s="34">
        <v>4659120003</v>
      </c>
      <c r="N29" s="34" t="s">
        <v>409</v>
      </c>
      <c r="O29" s="34" t="s">
        <v>226</v>
      </c>
      <c r="P29" s="36">
        <v>45649</v>
      </c>
      <c r="Q29" s="37">
        <v>24457</v>
      </c>
      <c r="R29" s="34">
        <v>3615.38</v>
      </c>
      <c r="S29" s="34" t="s">
        <v>243</v>
      </c>
    </row>
    <row r="30" spans="1:19" hidden="1" x14ac:dyDescent="0.25">
      <c r="A30" s="34" t="s">
        <v>255</v>
      </c>
      <c r="B30" s="34" t="s">
        <v>75</v>
      </c>
      <c r="C30" s="34">
        <v>0</v>
      </c>
      <c r="D30" s="34">
        <v>300</v>
      </c>
      <c r="E30" s="34">
        <v>1</v>
      </c>
      <c r="F30" s="34" t="s">
        <v>71</v>
      </c>
      <c r="G30" s="35" t="s">
        <v>71</v>
      </c>
      <c r="H30" s="34" t="s">
        <v>71</v>
      </c>
      <c r="I30" s="35">
        <v>300</v>
      </c>
      <c r="J30" s="34" t="s">
        <v>256</v>
      </c>
      <c r="K30" s="34" t="s">
        <v>257</v>
      </c>
      <c r="L30" s="34">
        <v>4875071490</v>
      </c>
      <c r="M30" s="34">
        <v>8290300490</v>
      </c>
      <c r="N30" s="34" t="s">
        <v>258</v>
      </c>
      <c r="O30" s="34" t="s">
        <v>192</v>
      </c>
      <c r="P30" s="36">
        <v>45642</v>
      </c>
      <c r="Q30" s="37">
        <v>1900</v>
      </c>
      <c r="R30" s="34">
        <v>1298</v>
      </c>
      <c r="S30" s="34" t="s">
        <v>148</v>
      </c>
    </row>
    <row r="31" spans="1:19" hidden="1" x14ac:dyDescent="0.25">
      <c r="A31" s="34" t="s">
        <v>197</v>
      </c>
      <c r="B31" s="34" t="s">
        <v>631</v>
      </c>
      <c r="C31" s="34">
        <v>0</v>
      </c>
      <c r="D31" s="34">
        <v>100</v>
      </c>
      <c r="E31" s="34">
        <v>1</v>
      </c>
      <c r="F31" s="34" t="s">
        <v>71</v>
      </c>
      <c r="G31" s="35" t="s">
        <v>71</v>
      </c>
      <c r="H31" s="34" t="s">
        <v>632</v>
      </c>
      <c r="I31" s="35">
        <v>100</v>
      </c>
      <c r="J31" s="34" t="s">
        <v>198</v>
      </c>
      <c r="K31" s="34" t="s">
        <v>199</v>
      </c>
      <c r="L31" s="34">
        <v>9323510000</v>
      </c>
      <c r="M31" s="34">
        <v>9323510809</v>
      </c>
      <c r="N31" s="34" t="s">
        <v>200</v>
      </c>
      <c r="O31" s="34" t="s">
        <v>201</v>
      </c>
      <c r="P31" s="36">
        <v>45632</v>
      </c>
      <c r="Q31" s="37">
        <v>48306.5</v>
      </c>
      <c r="R31" s="34">
        <v>11596.36</v>
      </c>
      <c r="S31" s="34" t="s">
        <v>202</v>
      </c>
    </row>
    <row r="32" spans="1:19" hidden="1" x14ac:dyDescent="0.25">
      <c r="A32" s="34" t="s">
        <v>321</v>
      </c>
      <c r="B32" s="34" t="s">
        <v>631</v>
      </c>
      <c r="C32" s="34">
        <v>0</v>
      </c>
      <c r="D32" s="34">
        <v>100</v>
      </c>
      <c r="E32" s="34">
        <v>2</v>
      </c>
      <c r="F32" s="34" t="s">
        <v>71</v>
      </c>
      <c r="G32" s="35" t="s">
        <v>71</v>
      </c>
      <c r="H32" s="34" t="s">
        <v>71</v>
      </c>
      <c r="I32" s="35">
        <v>100</v>
      </c>
      <c r="J32" s="34" t="s">
        <v>322</v>
      </c>
      <c r="K32" s="34" t="s">
        <v>323</v>
      </c>
      <c r="L32" s="34">
        <v>9104500000</v>
      </c>
      <c r="M32" s="34">
        <v>9104500695</v>
      </c>
      <c r="N32" s="34" t="s">
        <v>305</v>
      </c>
      <c r="O32" s="34" t="s">
        <v>192</v>
      </c>
      <c r="P32" s="36">
        <v>45642</v>
      </c>
      <c r="Q32" s="37">
        <v>1040</v>
      </c>
      <c r="R32" s="34">
        <v>154</v>
      </c>
      <c r="S32" s="34" t="s">
        <v>324</v>
      </c>
    </row>
    <row r="33" spans="1:19" hidden="1" x14ac:dyDescent="0.25">
      <c r="A33" s="34" t="s">
        <v>358</v>
      </c>
      <c r="B33" s="34" t="s">
        <v>631</v>
      </c>
      <c r="C33" s="34">
        <v>0</v>
      </c>
      <c r="D33" s="34">
        <v>100</v>
      </c>
      <c r="E33" s="34">
        <v>2</v>
      </c>
      <c r="F33" s="34" t="s">
        <v>71</v>
      </c>
      <c r="G33" s="35" t="s">
        <v>71</v>
      </c>
      <c r="H33" s="34" t="s">
        <v>632</v>
      </c>
      <c r="I33" s="35">
        <v>100</v>
      </c>
      <c r="J33" s="34" t="s">
        <v>296</v>
      </c>
      <c r="K33" s="34" t="s">
        <v>297</v>
      </c>
      <c r="L33" s="34">
        <v>8248120000</v>
      </c>
      <c r="M33" s="34">
        <v>8248120967</v>
      </c>
      <c r="N33" s="34" t="s">
        <v>359</v>
      </c>
      <c r="O33" s="34" t="s">
        <v>356</v>
      </c>
      <c r="P33" s="36">
        <v>45663</v>
      </c>
      <c r="Q33" s="37">
        <v>200</v>
      </c>
      <c r="R33" s="34">
        <v>0</v>
      </c>
      <c r="S33" s="34" t="s">
        <v>360</v>
      </c>
    </row>
    <row r="34" spans="1:19" hidden="1" x14ac:dyDescent="0.25">
      <c r="A34" s="34" t="s">
        <v>354</v>
      </c>
      <c r="B34" s="34" t="s">
        <v>631</v>
      </c>
      <c r="C34" s="34">
        <v>0</v>
      </c>
      <c r="D34" s="34">
        <v>100</v>
      </c>
      <c r="E34" s="34">
        <v>2</v>
      </c>
      <c r="F34" s="34" t="s">
        <v>71</v>
      </c>
      <c r="G34" s="35" t="s">
        <v>71</v>
      </c>
      <c r="H34" s="34" t="s">
        <v>632</v>
      </c>
      <c r="I34" s="35">
        <v>100</v>
      </c>
      <c r="J34" s="34" t="s">
        <v>218</v>
      </c>
      <c r="K34" s="34" t="s">
        <v>219</v>
      </c>
      <c r="L34" s="34">
        <v>9311900000</v>
      </c>
      <c r="M34" s="34">
        <v>9311900079</v>
      </c>
      <c r="N34" s="34" t="s">
        <v>355</v>
      </c>
      <c r="O34" s="34" t="s">
        <v>356</v>
      </c>
      <c r="P34" s="36">
        <v>45663</v>
      </c>
      <c r="Q34" s="37">
        <v>200</v>
      </c>
      <c r="R34" s="34">
        <v>0</v>
      </c>
      <c r="S34" s="34" t="s">
        <v>357</v>
      </c>
    </row>
    <row r="35" spans="1:19" hidden="1" x14ac:dyDescent="0.25">
      <c r="A35" s="34" t="s">
        <v>361</v>
      </c>
      <c r="B35" s="34" t="s">
        <v>631</v>
      </c>
      <c r="C35" s="34">
        <v>0</v>
      </c>
      <c r="D35" s="34">
        <v>100</v>
      </c>
      <c r="E35" s="34">
        <v>1</v>
      </c>
      <c r="F35" s="34" t="s">
        <v>71</v>
      </c>
      <c r="G35" s="35" t="s">
        <v>71</v>
      </c>
      <c r="H35" s="34" t="s">
        <v>632</v>
      </c>
      <c r="I35" s="35">
        <v>100</v>
      </c>
      <c r="J35" s="34" t="s">
        <v>300</v>
      </c>
      <c r="K35" s="34" t="s">
        <v>301</v>
      </c>
      <c r="L35" s="34">
        <v>6983600000</v>
      </c>
      <c r="M35" s="34">
        <v>6983600209</v>
      </c>
      <c r="N35" s="34" t="s">
        <v>362</v>
      </c>
      <c r="O35" s="34" t="s">
        <v>356</v>
      </c>
      <c r="P35" s="36">
        <v>45663</v>
      </c>
      <c r="Q35" s="37">
        <v>100</v>
      </c>
      <c r="R35" s="34">
        <v>0</v>
      </c>
      <c r="S35" s="34" t="s">
        <v>363</v>
      </c>
    </row>
    <row r="36" spans="1:19" hidden="1" x14ac:dyDescent="0.25">
      <c r="A36" s="34" t="s">
        <v>342</v>
      </c>
      <c r="B36" s="34" t="s">
        <v>631</v>
      </c>
      <c r="C36" s="34">
        <v>0</v>
      </c>
      <c r="D36" s="34">
        <v>200</v>
      </c>
      <c r="E36" s="34">
        <v>2</v>
      </c>
      <c r="F36" s="34" t="s">
        <v>71</v>
      </c>
      <c r="G36" s="35" t="s">
        <v>71</v>
      </c>
      <c r="H36" s="34" t="s">
        <v>514</v>
      </c>
      <c r="I36" s="35">
        <v>6</v>
      </c>
      <c r="J36" s="34" t="s">
        <v>343</v>
      </c>
      <c r="K36" s="34" t="s">
        <v>344</v>
      </c>
      <c r="L36" s="34">
        <v>6882000000</v>
      </c>
      <c r="M36" s="34">
        <v>6882000184</v>
      </c>
      <c r="N36" s="34" t="s">
        <v>345</v>
      </c>
      <c r="O36" s="34" t="s">
        <v>159</v>
      </c>
      <c r="P36" s="36">
        <v>45597</v>
      </c>
      <c r="Q36" s="37">
        <v>1400</v>
      </c>
      <c r="R36" s="34">
        <v>220</v>
      </c>
      <c r="S36" s="34" t="s">
        <v>185</v>
      </c>
    </row>
    <row r="37" spans="1:19" hidden="1" x14ac:dyDescent="0.25">
      <c r="A37" s="34" t="s">
        <v>310</v>
      </c>
      <c r="B37" s="34" t="s">
        <v>631</v>
      </c>
      <c r="C37" s="34">
        <v>0</v>
      </c>
      <c r="D37" s="34">
        <v>100</v>
      </c>
      <c r="E37" s="34">
        <v>51</v>
      </c>
      <c r="F37" s="34" t="s">
        <v>71</v>
      </c>
      <c r="G37" s="35" t="s">
        <v>71</v>
      </c>
      <c r="H37" s="34" t="s">
        <v>633</v>
      </c>
      <c r="I37" s="35" t="s">
        <v>71</v>
      </c>
      <c r="J37" s="34" t="s">
        <v>311</v>
      </c>
      <c r="K37" s="34" t="s">
        <v>312</v>
      </c>
      <c r="L37" s="34">
        <v>8456410000</v>
      </c>
      <c r="M37" s="34">
        <v>8456410337</v>
      </c>
      <c r="N37" s="34" t="s">
        <v>305</v>
      </c>
      <c r="O37" s="34" t="s">
        <v>313</v>
      </c>
      <c r="P37" s="36">
        <v>45622</v>
      </c>
      <c r="Q37" s="37">
        <v>25500</v>
      </c>
      <c r="R37" s="34">
        <v>4488</v>
      </c>
      <c r="S37" s="34" t="s">
        <v>314</v>
      </c>
    </row>
    <row r="38" spans="1:19" hidden="1" x14ac:dyDescent="0.25">
      <c r="A38" s="34" t="s">
        <v>302</v>
      </c>
      <c r="B38" s="34" t="s">
        <v>631</v>
      </c>
      <c r="C38" s="34">
        <v>0</v>
      </c>
      <c r="D38" s="34">
        <v>100</v>
      </c>
      <c r="E38" s="34">
        <v>1</v>
      </c>
      <c r="F38" s="34" t="s">
        <v>71</v>
      </c>
      <c r="G38" s="35" t="s">
        <v>71</v>
      </c>
      <c r="H38" s="34" t="s">
        <v>633</v>
      </c>
      <c r="I38" s="35">
        <v>100</v>
      </c>
      <c r="J38" s="34" t="s">
        <v>303</v>
      </c>
      <c r="K38" s="34" t="s">
        <v>304</v>
      </c>
      <c r="L38" s="34">
        <v>986419062</v>
      </c>
      <c r="M38" s="34">
        <v>3477400528</v>
      </c>
      <c r="N38" s="34" t="s">
        <v>305</v>
      </c>
      <c r="O38" s="34" t="s">
        <v>182</v>
      </c>
      <c r="P38" s="36">
        <v>45597</v>
      </c>
      <c r="Q38" s="37">
        <v>460</v>
      </c>
      <c r="R38" s="34">
        <v>66</v>
      </c>
      <c r="S38" s="34" t="s">
        <v>306</v>
      </c>
    </row>
    <row r="39" spans="1:19" hidden="1" x14ac:dyDescent="0.25">
      <c r="A39" s="34" t="s">
        <v>178</v>
      </c>
      <c r="B39" s="34" t="s">
        <v>631</v>
      </c>
      <c r="C39" s="34">
        <v>0</v>
      </c>
      <c r="D39" s="34">
        <v>100</v>
      </c>
      <c r="E39" s="34">
        <v>1</v>
      </c>
      <c r="F39" s="34" t="s">
        <v>71</v>
      </c>
      <c r="G39" s="35" t="s">
        <v>71</v>
      </c>
      <c r="H39" s="34" t="s">
        <v>633</v>
      </c>
      <c r="I39" s="35">
        <v>100</v>
      </c>
      <c r="J39" s="34" t="s">
        <v>179</v>
      </c>
      <c r="K39" s="34" t="s">
        <v>180</v>
      </c>
      <c r="L39" s="34">
        <v>3477120000</v>
      </c>
      <c r="M39" s="46">
        <v>3477120259</v>
      </c>
      <c r="N39" s="34" t="s">
        <v>181</v>
      </c>
      <c r="O39" s="34" t="s">
        <v>182</v>
      </c>
      <c r="P39" s="36">
        <v>45597</v>
      </c>
      <c r="Q39" s="37">
        <v>5225</v>
      </c>
      <c r="R39" s="34">
        <v>1050</v>
      </c>
      <c r="S39" s="34" t="s">
        <v>183</v>
      </c>
    </row>
    <row r="40" spans="1:19" hidden="1" x14ac:dyDescent="0.25">
      <c r="A40" s="34" t="s">
        <v>307</v>
      </c>
      <c r="B40" s="34" t="s">
        <v>631</v>
      </c>
      <c r="C40" s="34">
        <v>0</v>
      </c>
      <c r="D40" s="34">
        <v>100</v>
      </c>
      <c r="E40" s="34">
        <v>1</v>
      </c>
      <c r="F40" s="34" t="s">
        <v>71</v>
      </c>
      <c r="G40" s="35" t="s">
        <v>71</v>
      </c>
      <c r="H40" s="34" t="s">
        <v>633</v>
      </c>
      <c r="I40" s="35">
        <v>100</v>
      </c>
      <c r="J40" s="34" t="s">
        <v>308</v>
      </c>
      <c r="K40" s="34" t="s">
        <v>309</v>
      </c>
      <c r="L40" s="34">
        <v>3927200000</v>
      </c>
      <c r="M40" s="34">
        <v>3927200318</v>
      </c>
      <c r="N40" s="34" t="s">
        <v>305</v>
      </c>
      <c r="O40" s="34" t="s">
        <v>182</v>
      </c>
      <c r="P40" s="36">
        <v>45597</v>
      </c>
      <c r="Q40" s="37">
        <v>700</v>
      </c>
      <c r="R40" s="34">
        <v>110</v>
      </c>
      <c r="S40" s="34" t="s">
        <v>243</v>
      </c>
    </row>
    <row r="41" spans="1:19" hidden="1" x14ac:dyDescent="0.25">
      <c r="A41" s="34" t="s">
        <v>315</v>
      </c>
      <c r="B41" s="34" t="s">
        <v>631</v>
      </c>
      <c r="C41" s="34">
        <v>0</v>
      </c>
      <c r="D41" s="34">
        <v>100</v>
      </c>
      <c r="E41" s="34">
        <v>5</v>
      </c>
      <c r="F41" s="34" t="s">
        <v>71</v>
      </c>
      <c r="G41" s="35" t="s">
        <v>71</v>
      </c>
      <c r="H41" s="34" t="s">
        <v>633</v>
      </c>
      <c r="I41" s="35" t="s">
        <v>71</v>
      </c>
      <c r="J41" s="34" t="s">
        <v>316</v>
      </c>
      <c r="K41" s="34" t="s">
        <v>317</v>
      </c>
      <c r="L41" s="34">
        <v>9577020000</v>
      </c>
      <c r="M41" s="34">
        <v>4659120003</v>
      </c>
      <c r="N41" s="34" t="s">
        <v>305</v>
      </c>
      <c r="O41" s="34" t="s">
        <v>188</v>
      </c>
      <c r="P41" s="36">
        <v>45618</v>
      </c>
      <c r="Q41" s="37">
        <v>3380</v>
      </c>
      <c r="R41" s="34">
        <v>528</v>
      </c>
      <c r="S41" s="34" t="s">
        <v>154</v>
      </c>
    </row>
    <row r="42" spans="1:19" hidden="1" x14ac:dyDescent="0.25">
      <c r="A42" s="34" t="s">
        <v>184</v>
      </c>
      <c r="B42" s="34" t="s">
        <v>631</v>
      </c>
      <c r="C42" s="34">
        <v>0</v>
      </c>
      <c r="D42" s="34">
        <v>100</v>
      </c>
      <c r="E42" s="34">
        <v>2</v>
      </c>
      <c r="F42" s="34" t="s">
        <v>71</v>
      </c>
      <c r="G42" s="35" t="s">
        <v>71</v>
      </c>
      <c r="H42" s="34" t="s">
        <v>633</v>
      </c>
      <c r="I42" s="35" t="s">
        <v>71</v>
      </c>
      <c r="J42" s="34" t="s">
        <v>185</v>
      </c>
      <c r="K42" s="34" t="s">
        <v>186</v>
      </c>
      <c r="L42" s="34">
        <v>2787120000</v>
      </c>
      <c r="M42" s="34">
        <v>2787120303</v>
      </c>
      <c r="N42" s="34" t="s">
        <v>187</v>
      </c>
      <c r="O42" s="34" t="s">
        <v>188</v>
      </c>
      <c r="P42" s="36">
        <v>45618</v>
      </c>
      <c r="Q42" s="37">
        <v>20700</v>
      </c>
      <c r="R42" s="34">
        <v>4200</v>
      </c>
      <c r="S42" s="34" t="s">
        <v>172</v>
      </c>
    </row>
    <row r="43" spans="1:19" hidden="1" x14ac:dyDescent="0.25">
      <c r="A43" s="34" t="s">
        <v>318</v>
      </c>
      <c r="B43" s="34" t="s">
        <v>631</v>
      </c>
      <c r="C43" s="34">
        <v>0</v>
      </c>
      <c r="D43" s="34">
        <v>100</v>
      </c>
      <c r="E43" s="34">
        <v>1</v>
      </c>
      <c r="F43" s="34" t="s">
        <v>71</v>
      </c>
      <c r="G43" s="35" t="s">
        <v>71</v>
      </c>
      <c r="H43" s="34" t="s">
        <v>71</v>
      </c>
      <c r="I43" s="35">
        <v>100</v>
      </c>
      <c r="J43" s="34" t="s">
        <v>319</v>
      </c>
      <c r="K43" s="34" t="s">
        <v>320</v>
      </c>
      <c r="L43" s="34">
        <v>9515500000</v>
      </c>
      <c r="M43" s="34">
        <v>9515500583</v>
      </c>
      <c r="N43" s="34" t="s">
        <v>305</v>
      </c>
      <c r="O43" s="34" t="s">
        <v>192</v>
      </c>
      <c r="P43" s="36">
        <v>45642</v>
      </c>
      <c r="Q43" s="37">
        <v>520</v>
      </c>
      <c r="R43" s="34">
        <v>77</v>
      </c>
      <c r="S43" s="34" t="s">
        <v>156</v>
      </c>
    </row>
    <row r="44" spans="1:19" hidden="1" x14ac:dyDescent="0.25">
      <c r="A44" s="34" t="s">
        <v>189</v>
      </c>
      <c r="B44" s="34" t="s">
        <v>631</v>
      </c>
      <c r="C44" s="34">
        <v>0</v>
      </c>
      <c r="D44" s="34">
        <v>100</v>
      </c>
      <c r="E44" s="34">
        <v>1</v>
      </c>
      <c r="F44" s="34" t="s">
        <v>71</v>
      </c>
      <c r="G44" s="35" t="s">
        <v>71</v>
      </c>
      <c r="H44" s="34" t="s">
        <v>71</v>
      </c>
      <c r="I44" s="35">
        <v>100</v>
      </c>
      <c r="J44" s="34" t="s">
        <v>190</v>
      </c>
      <c r="K44" s="34" t="s">
        <v>191</v>
      </c>
      <c r="L44" s="34">
        <v>7388600000</v>
      </c>
      <c r="M44" s="34">
        <v>7388600343</v>
      </c>
      <c r="N44" s="34" t="s">
        <v>187</v>
      </c>
      <c r="O44" s="34" t="s">
        <v>192</v>
      </c>
      <c r="P44" s="36">
        <v>45642</v>
      </c>
      <c r="Q44" s="37">
        <v>10350</v>
      </c>
      <c r="R44" s="34">
        <v>2100</v>
      </c>
      <c r="S44" s="34" t="s">
        <v>140</v>
      </c>
    </row>
    <row r="45" spans="1:19" hidden="1" x14ac:dyDescent="0.25">
      <c r="A45" s="34" t="s">
        <v>193</v>
      </c>
      <c r="B45" s="34" t="s">
        <v>631</v>
      </c>
      <c r="C45" s="34">
        <v>0</v>
      </c>
      <c r="D45" s="34">
        <v>100</v>
      </c>
      <c r="E45" s="34">
        <v>1</v>
      </c>
      <c r="F45" s="34" t="s">
        <v>71</v>
      </c>
      <c r="G45" s="35" t="s">
        <v>71</v>
      </c>
      <c r="H45" s="34" t="s">
        <v>632</v>
      </c>
      <c r="I45" s="35">
        <v>100</v>
      </c>
      <c r="J45" s="34" t="s">
        <v>194</v>
      </c>
      <c r="K45" s="34" t="s">
        <v>195</v>
      </c>
      <c r="L45" s="34">
        <v>7765200000</v>
      </c>
      <c r="M45" s="48">
        <v>8006200361</v>
      </c>
      <c r="N45" s="34" t="s">
        <v>187</v>
      </c>
      <c r="O45" s="34" t="s">
        <v>196</v>
      </c>
      <c r="P45" s="36">
        <v>45649</v>
      </c>
      <c r="Q45" s="37">
        <v>10350</v>
      </c>
      <c r="R45" s="34">
        <v>2100</v>
      </c>
      <c r="S45" s="34" t="s">
        <v>177</v>
      </c>
    </row>
    <row r="46" spans="1:19" hidden="1" x14ac:dyDescent="0.25">
      <c r="A46" s="34" t="s">
        <v>325</v>
      </c>
      <c r="B46" s="34" t="s">
        <v>631</v>
      </c>
      <c r="C46" s="34">
        <v>0</v>
      </c>
      <c r="D46" s="34">
        <v>100</v>
      </c>
      <c r="E46" s="34">
        <v>1</v>
      </c>
      <c r="F46" s="34" t="s">
        <v>71</v>
      </c>
      <c r="G46" s="35" t="s">
        <v>71</v>
      </c>
      <c r="H46" s="34" t="s">
        <v>632</v>
      </c>
      <c r="I46" s="35">
        <v>100</v>
      </c>
      <c r="J46" s="34" t="s">
        <v>326</v>
      </c>
      <c r="K46" s="34" t="s">
        <v>327</v>
      </c>
      <c r="L46" s="34">
        <v>9037400000</v>
      </c>
      <c r="M46" s="34">
        <v>9037400191</v>
      </c>
      <c r="N46" s="34" t="s">
        <v>305</v>
      </c>
      <c r="O46" s="34" t="s">
        <v>153</v>
      </c>
      <c r="P46" s="36">
        <v>45649</v>
      </c>
      <c r="Q46" s="37">
        <v>700</v>
      </c>
      <c r="R46" s="34">
        <v>110</v>
      </c>
      <c r="S46" s="34" t="s">
        <v>328</v>
      </c>
    </row>
    <row r="47" spans="1:19" hidden="1" x14ac:dyDescent="0.25">
      <c r="A47" s="34" t="s">
        <v>329</v>
      </c>
      <c r="B47" s="34" t="s">
        <v>631</v>
      </c>
      <c r="C47" s="34">
        <v>0</v>
      </c>
      <c r="D47" s="34">
        <v>100</v>
      </c>
      <c r="E47" s="34">
        <v>1</v>
      </c>
      <c r="F47" s="34" t="s">
        <v>71</v>
      </c>
      <c r="G47" s="35" t="s">
        <v>71</v>
      </c>
      <c r="H47" s="34" t="s">
        <v>632</v>
      </c>
      <c r="I47" s="35">
        <v>100</v>
      </c>
      <c r="J47" s="34" t="s">
        <v>330</v>
      </c>
      <c r="K47" s="34" t="s">
        <v>331</v>
      </c>
      <c r="L47" s="34">
        <v>7570912888</v>
      </c>
      <c r="M47" s="34">
        <v>6738200217</v>
      </c>
      <c r="N47" s="34" t="s">
        <v>305</v>
      </c>
      <c r="O47" s="34" t="s">
        <v>153</v>
      </c>
      <c r="P47" s="36">
        <v>45649</v>
      </c>
      <c r="Q47" s="37">
        <v>700</v>
      </c>
      <c r="R47" s="34">
        <v>110</v>
      </c>
      <c r="S47" s="34" t="s">
        <v>332</v>
      </c>
    </row>
    <row r="48" spans="1:19" hidden="1" x14ac:dyDescent="0.25">
      <c r="A48" s="34" t="s">
        <v>255</v>
      </c>
      <c r="B48" s="34" t="s">
        <v>34</v>
      </c>
      <c r="C48" s="34">
        <v>1298</v>
      </c>
      <c r="D48" s="34">
        <v>1600</v>
      </c>
      <c r="E48" s="34">
        <v>2</v>
      </c>
      <c r="F48" s="34"/>
      <c r="G48" s="35" t="s">
        <v>35</v>
      </c>
      <c r="H48" s="34" t="s">
        <v>35</v>
      </c>
      <c r="I48" s="35">
        <v>800</v>
      </c>
      <c r="J48" s="34" t="s">
        <v>256</v>
      </c>
      <c r="K48" s="34" t="s">
        <v>257</v>
      </c>
      <c r="L48" s="34">
        <v>4875071490</v>
      </c>
      <c r="M48" s="34">
        <v>8290300490</v>
      </c>
      <c r="N48" s="34" t="s">
        <v>258</v>
      </c>
      <c r="O48" s="34" t="s">
        <v>192</v>
      </c>
      <c r="P48" s="36">
        <v>45642</v>
      </c>
      <c r="Q48" s="37">
        <v>1900</v>
      </c>
      <c r="R48" s="34">
        <v>1298</v>
      </c>
      <c r="S48" s="34" t="s">
        <v>148</v>
      </c>
    </row>
    <row r="49" spans="1:19" ht="30" x14ac:dyDescent="0.25">
      <c r="A49" s="34" t="s">
        <v>78</v>
      </c>
      <c r="B49" s="34" t="s">
        <v>79</v>
      </c>
      <c r="C49" s="34">
        <v>21415</v>
      </c>
      <c r="D49" s="34">
        <v>9341</v>
      </c>
      <c r="E49" s="34" t="s">
        <v>634</v>
      </c>
      <c r="F49" s="34" t="s">
        <v>635</v>
      </c>
      <c r="G49" s="35" t="s">
        <v>71</v>
      </c>
      <c r="H49" s="41" t="s">
        <v>636</v>
      </c>
      <c r="I49" s="35" t="s">
        <v>71</v>
      </c>
      <c r="J49" s="34" t="s">
        <v>251</v>
      </c>
      <c r="K49" s="34" t="s">
        <v>252</v>
      </c>
      <c r="L49" s="34">
        <v>3618887700</v>
      </c>
      <c r="M49" s="34">
        <v>6548223777</v>
      </c>
      <c r="N49" s="34" t="s">
        <v>253</v>
      </c>
      <c r="O49" s="34" t="s">
        <v>254</v>
      </c>
      <c r="P49" s="36">
        <v>45546</v>
      </c>
      <c r="Q49" s="37">
        <v>9341</v>
      </c>
      <c r="R49" s="34">
        <v>21415</v>
      </c>
      <c r="S49" s="34" t="s">
        <v>148</v>
      </c>
    </row>
    <row r="50" spans="1:19" x14ac:dyDescent="0.25">
      <c r="A50" s="34" t="s">
        <v>80</v>
      </c>
      <c r="B50" s="34" t="s">
        <v>79</v>
      </c>
      <c r="C50" s="34">
        <v>6015</v>
      </c>
      <c r="D50" s="34">
        <v>5534</v>
      </c>
      <c r="E50" s="34" t="s">
        <v>71</v>
      </c>
      <c r="F50" s="34" t="s">
        <v>71</v>
      </c>
      <c r="G50" s="35" t="s">
        <v>71</v>
      </c>
      <c r="H50" s="34" t="s">
        <v>637</v>
      </c>
      <c r="I50" s="35" t="s">
        <v>71</v>
      </c>
      <c r="J50" s="34" t="s">
        <v>243</v>
      </c>
      <c r="K50" s="34" t="s">
        <v>249</v>
      </c>
      <c r="L50" s="34">
        <v>3394410000</v>
      </c>
      <c r="M50" s="34">
        <v>3394410986</v>
      </c>
      <c r="N50" s="34" t="s">
        <v>248</v>
      </c>
      <c r="O50" s="34" t="s">
        <v>188</v>
      </c>
      <c r="P50" s="36">
        <v>45618</v>
      </c>
      <c r="Q50" s="37">
        <v>5534</v>
      </c>
      <c r="R50" s="34">
        <v>6015</v>
      </c>
      <c r="S50" s="34" t="s">
        <v>250</v>
      </c>
    </row>
    <row r="51" spans="1:19" x14ac:dyDescent="0.25">
      <c r="A51" s="34" t="s">
        <v>84</v>
      </c>
      <c r="B51" s="34" t="s">
        <v>85</v>
      </c>
      <c r="C51" s="34">
        <v>12702</v>
      </c>
      <c r="D51" s="34">
        <v>16259</v>
      </c>
      <c r="E51" s="34">
        <v>12702</v>
      </c>
      <c r="F51" s="34" t="s">
        <v>638</v>
      </c>
      <c r="G51" s="40" t="s">
        <v>629</v>
      </c>
      <c r="H51" s="34" t="s">
        <v>634</v>
      </c>
      <c r="I51" s="40" t="s">
        <v>71</v>
      </c>
      <c r="J51" s="34" t="s">
        <v>431</v>
      </c>
      <c r="K51" s="34" t="s">
        <v>432</v>
      </c>
      <c r="L51" s="34">
        <v>6167013767</v>
      </c>
      <c r="M51" s="34">
        <v>3637720000</v>
      </c>
      <c r="N51" s="34" t="s">
        <v>433</v>
      </c>
      <c r="O51" s="34" t="s">
        <v>122</v>
      </c>
      <c r="P51" s="36">
        <v>45393</v>
      </c>
      <c r="Q51" s="37">
        <v>16259</v>
      </c>
      <c r="R51" s="34">
        <v>12702</v>
      </c>
      <c r="S51" s="34" t="s">
        <v>294</v>
      </c>
    </row>
    <row r="52" spans="1:19" x14ac:dyDescent="0.25">
      <c r="A52" s="34" t="s">
        <v>86</v>
      </c>
      <c r="B52" s="34" t="s">
        <v>85</v>
      </c>
      <c r="C52" s="34">
        <v>12702</v>
      </c>
      <c r="D52" s="34">
        <v>16259</v>
      </c>
      <c r="E52" s="34">
        <v>1</v>
      </c>
      <c r="F52" s="34" t="s">
        <v>71</v>
      </c>
      <c r="G52" s="35" t="s">
        <v>71</v>
      </c>
      <c r="H52" s="34" t="s">
        <v>634</v>
      </c>
      <c r="I52" s="35">
        <v>16259</v>
      </c>
      <c r="J52" s="34" t="s">
        <v>349</v>
      </c>
      <c r="K52" s="34" t="s">
        <v>350</v>
      </c>
      <c r="L52" s="34">
        <v>3823615607</v>
      </c>
      <c r="M52" s="34">
        <v>4494410996</v>
      </c>
      <c r="N52" s="34" t="s">
        <v>351</v>
      </c>
      <c r="O52" s="34" t="s">
        <v>352</v>
      </c>
      <c r="P52" s="36">
        <v>45471</v>
      </c>
      <c r="Q52" s="37">
        <v>16259</v>
      </c>
      <c r="R52" s="34">
        <v>12702</v>
      </c>
      <c r="S52" s="34" t="s">
        <v>353</v>
      </c>
    </row>
    <row r="53" spans="1:19" x14ac:dyDescent="0.25">
      <c r="A53" s="34" t="s">
        <v>87</v>
      </c>
      <c r="B53" s="34" t="s">
        <v>85</v>
      </c>
      <c r="C53" s="34">
        <v>12702</v>
      </c>
      <c r="D53" s="34">
        <v>16259</v>
      </c>
      <c r="E53" s="34">
        <v>1</v>
      </c>
      <c r="F53" s="34" t="s">
        <v>71</v>
      </c>
      <c r="G53" s="35" t="s">
        <v>71</v>
      </c>
      <c r="H53" s="34" t="s">
        <v>634</v>
      </c>
      <c r="I53" s="35">
        <v>16259</v>
      </c>
      <c r="J53" s="34" t="s">
        <v>367</v>
      </c>
      <c r="K53" s="34" t="s">
        <v>368</v>
      </c>
      <c r="L53" s="34">
        <v>3294410000</v>
      </c>
      <c r="M53" s="34">
        <v>3294410973</v>
      </c>
      <c r="N53" s="34" t="s">
        <v>369</v>
      </c>
      <c r="O53" s="34" t="s">
        <v>352</v>
      </c>
      <c r="P53" s="36">
        <v>45471</v>
      </c>
      <c r="Q53" s="37">
        <v>16259</v>
      </c>
      <c r="R53" s="34">
        <v>12702</v>
      </c>
      <c r="S53" s="34" t="s">
        <v>370</v>
      </c>
    </row>
    <row r="54" spans="1:19" x14ac:dyDescent="0.25">
      <c r="A54" s="34" t="s">
        <v>88</v>
      </c>
      <c r="B54" s="34" t="s">
        <v>85</v>
      </c>
      <c r="C54" s="34">
        <v>3447</v>
      </c>
      <c r="D54" s="34">
        <v>11720</v>
      </c>
      <c r="E54" s="34" t="s">
        <v>71</v>
      </c>
      <c r="F54" s="34" t="s">
        <v>71</v>
      </c>
      <c r="G54" s="35" t="s">
        <v>71</v>
      </c>
      <c r="H54" s="34" t="s">
        <v>639</v>
      </c>
      <c r="I54" s="35" t="s">
        <v>71</v>
      </c>
      <c r="J54" s="34" t="s">
        <v>346</v>
      </c>
      <c r="K54" s="34" t="s">
        <v>347</v>
      </c>
      <c r="L54" s="34">
        <v>9494410000</v>
      </c>
      <c r="M54" s="34">
        <v>9494410002</v>
      </c>
      <c r="N54" s="34" t="s">
        <v>348</v>
      </c>
      <c r="O54" s="34" t="s">
        <v>153</v>
      </c>
      <c r="P54" s="36">
        <v>45649</v>
      </c>
      <c r="Q54" s="37">
        <v>11720</v>
      </c>
      <c r="R54" s="34">
        <v>3447</v>
      </c>
      <c r="S54" s="34" t="s">
        <v>243</v>
      </c>
    </row>
    <row r="55" spans="1:19" x14ac:dyDescent="0.25">
      <c r="A55" s="34" t="s">
        <v>95</v>
      </c>
      <c r="B55" s="34" t="s">
        <v>96</v>
      </c>
      <c r="C55" s="34">
        <v>15552</v>
      </c>
      <c r="D55" s="34">
        <v>19907</v>
      </c>
      <c r="E55" s="34">
        <v>155522</v>
      </c>
      <c r="F55" s="34" t="s">
        <v>640</v>
      </c>
      <c r="G55" s="35" t="s">
        <v>629</v>
      </c>
      <c r="H55" s="34" t="s">
        <v>634</v>
      </c>
      <c r="I55" s="35" t="s">
        <v>71</v>
      </c>
      <c r="J55" s="34" t="s">
        <v>371</v>
      </c>
      <c r="K55" s="34" t="s">
        <v>372</v>
      </c>
      <c r="L55" s="34">
        <v>695410000</v>
      </c>
      <c r="M55" s="34">
        <v>695410833</v>
      </c>
      <c r="N55" s="34" t="s">
        <v>373</v>
      </c>
      <c r="O55" s="34" t="s">
        <v>122</v>
      </c>
      <c r="P55" s="36">
        <v>45393</v>
      </c>
      <c r="Q55" s="37">
        <v>19907</v>
      </c>
      <c r="R55" s="34">
        <v>15552</v>
      </c>
      <c r="S55" s="34" t="s">
        <v>374</v>
      </c>
    </row>
    <row r="56" spans="1:19" x14ac:dyDescent="0.25">
      <c r="A56" s="34" t="s">
        <v>97</v>
      </c>
      <c r="B56" s="34" t="s">
        <v>96</v>
      </c>
      <c r="C56" s="34">
        <v>8134</v>
      </c>
      <c r="D56" s="34">
        <v>17439</v>
      </c>
      <c r="E56" s="34" t="s">
        <v>641</v>
      </c>
      <c r="F56" s="34" t="s">
        <v>71</v>
      </c>
      <c r="G56" s="35" t="s">
        <v>71</v>
      </c>
      <c r="H56" s="34" t="s">
        <v>642</v>
      </c>
      <c r="I56" s="35" t="s">
        <v>71</v>
      </c>
      <c r="J56" s="34" t="s">
        <v>375</v>
      </c>
      <c r="K56" s="34" t="s">
        <v>376</v>
      </c>
      <c r="L56" s="34">
        <v>300200000</v>
      </c>
      <c r="M56" s="34">
        <v>300200619</v>
      </c>
      <c r="N56" s="34" t="s">
        <v>373</v>
      </c>
      <c r="O56" s="34" t="s">
        <v>159</v>
      </c>
      <c r="P56" s="36">
        <v>45597</v>
      </c>
      <c r="Q56" s="37">
        <v>17439</v>
      </c>
      <c r="R56" s="34">
        <v>8134</v>
      </c>
      <c r="S56" s="34" t="s">
        <v>377</v>
      </c>
    </row>
    <row r="57" spans="1:19" x14ac:dyDescent="0.25">
      <c r="A57" s="34" t="s">
        <v>98</v>
      </c>
      <c r="B57" s="34" t="s">
        <v>643</v>
      </c>
      <c r="C57" s="34">
        <v>5555</v>
      </c>
      <c r="D57" s="34">
        <v>11910</v>
      </c>
      <c r="E57" s="34" t="s">
        <v>71</v>
      </c>
      <c r="F57" s="34" t="s">
        <v>644</v>
      </c>
      <c r="G57" s="35" t="s">
        <v>71</v>
      </c>
      <c r="H57" s="34" t="s">
        <v>645</v>
      </c>
      <c r="I57" s="35" t="s">
        <v>71</v>
      </c>
      <c r="J57" s="34" t="s">
        <v>378</v>
      </c>
      <c r="K57" s="34" t="s">
        <v>379</v>
      </c>
      <c r="L57" s="34">
        <v>8432210000</v>
      </c>
      <c r="M57" s="34">
        <v>8432210914</v>
      </c>
      <c r="N57" s="34" t="s">
        <v>373</v>
      </c>
      <c r="O57" s="34" t="s">
        <v>192</v>
      </c>
      <c r="P57" s="36">
        <v>45642</v>
      </c>
      <c r="Q57" s="37">
        <v>11910</v>
      </c>
      <c r="R57" s="34">
        <v>5555</v>
      </c>
      <c r="S57" s="34" t="s">
        <v>380</v>
      </c>
    </row>
    <row r="58" spans="1:19" x14ac:dyDescent="0.25">
      <c r="A58" s="34" t="s">
        <v>81</v>
      </c>
      <c r="B58" s="34" t="s">
        <v>82</v>
      </c>
      <c r="C58" s="34">
        <v>5410</v>
      </c>
      <c r="D58" s="37">
        <v>12984</v>
      </c>
      <c r="E58" s="34" t="s">
        <v>71</v>
      </c>
      <c r="F58" s="34" t="s">
        <v>71</v>
      </c>
      <c r="G58" s="35" t="s">
        <v>71</v>
      </c>
      <c r="H58" s="34" t="s">
        <v>637</v>
      </c>
      <c r="I58" s="35" t="s">
        <v>71</v>
      </c>
      <c r="J58" s="34" t="s">
        <v>243</v>
      </c>
      <c r="K58" s="34" t="s">
        <v>244</v>
      </c>
      <c r="L58" s="34">
        <v>9405410000</v>
      </c>
      <c r="M58" s="34">
        <v>9405410097</v>
      </c>
      <c r="N58" s="34" t="s">
        <v>82</v>
      </c>
      <c r="O58" s="34" t="s">
        <v>245</v>
      </c>
      <c r="P58" s="36">
        <v>45552</v>
      </c>
      <c r="Q58" s="37">
        <v>12984</v>
      </c>
      <c r="R58" s="34">
        <v>5410</v>
      </c>
      <c r="S58" s="34" t="s">
        <v>246</v>
      </c>
    </row>
    <row r="59" spans="1:19" x14ac:dyDescent="0.25">
      <c r="A59" s="34" t="s">
        <v>83</v>
      </c>
      <c r="B59" s="34" t="s">
        <v>248</v>
      </c>
      <c r="C59" s="34">
        <v>4257</v>
      </c>
      <c r="D59" s="37">
        <v>10217</v>
      </c>
      <c r="E59" s="34" t="s">
        <v>71</v>
      </c>
      <c r="F59" s="34" t="s">
        <v>71</v>
      </c>
      <c r="G59" s="35" t="s">
        <v>71</v>
      </c>
      <c r="H59" s="34" t="s">
        <v>637</v>
      </c>
      <c r="I59" s="35" t="s">
        <v>71</v>
      </c>
      <c r="J59" s="34" t="s">
        <v>243</v>
      </c>
      <c r="K59" s="34" t="s">
        <v>247</v>
      </c>
      <c r="L59" s="34">
        <v>2194410000</v>
      </c>
      <c r="M59" s="34">
        <v>2194410958</v>
      </c>
      <c r="N59" s="34" t="s">
        <v>248</v>
      </c>
      <c r="O59" s="34" t="s">
        <v>245</v>
      </c>
      <c r="P59" s="36">
        <v>45552</v>
      </c>
      <c r="Q59" s="37">
        <v>10217</v>
      </c>
      <c r="R59" s="34">
        <v>4257</v>
      </c>
      <c r="S59" s="34" t="s">
        <v>129</v>
      </c>
    </row>
    <row r="60" spans="1:19" hidden="1" x14ac:dyDescent="0.25">
      <c r="A60" s="34" t="s">
        <v>239</v>
      </c>
      <c r="B60" s="34" t="s">
        <v>38</v>
      </c>
      <c r="C60" s="34">
        <v>755.94</v>
      </c>
      <c r="D60" s="34">
        <v>597</v>
      </c>
      <c r="E60" s="34">
        <v>199</v>
      </c>
      <c r="F60" s="34" t="s">
        <v>31</v>
      </c>
      <c r="G60" s="42">
        <v>0.96</v>
      </c>
      <c r="H60" s="35" t="s">
        <v>646</v>
      </c>
      <c r="I60" s="35">
        <v>3</v>
      </c>
      <c r="J60" s="34" t="s">
        <v>220</v>
      </c>
      <c r="K60" s="34" t="s">
        <v>240</v>
      </c>
      <c r="L60" s="34">
        <v>530896357</v>
      </c>
      <c r="M60" s="34">
        <v>6275474194</v>
      </c>
      <c r="N60" s="34" t="s">
        <v>241</v>
      </c>
      <c r="O60" s="34" t="s">
        <v>238</v>
      </c>
      <c r="P60" s="36">
        <v>45421</v>
      </c>
      <c r="Q60" s="37">
        <v>6597</v>
      </c>
      <c r="R60" s="34">
        <v>2487.94</v>
      </c>
      <c r="S60" s="34" t="s">
        <v>242</v>
      </c>
    </row>
    <row r="61" spans="1:19" hidden="1" x14ac:dyDescent="0.25">
      <c r="A61" s="34" t="s">
        <v>234</v>
      </c>
      <c r="B61" s="34" t="s">
        <v>38</v>
      </c>
      <c r="C61" s="34">
        <v>759.36</v>
      </c>
      <c r="D61" s="34">
        <v>599.70000000000005</v>
      </c>
      <c r="E61" s="34">
        <v>199.9</v>
      </c>
      <c r="F61" s="34" t="s">
        <v>31</v>
      </c>
      <c r="G61" s="42">
        <v>0.97</v>
      </c>
      <c r="H61" s="34" t="s">
        <v>646</v>
      </c>
      <c r="I61" s="35">
        <v>3</v>
      </c>
      <c r="J61" s="34" t="s">
        <v>235</v>
      </c>
      <c r="K61" s="34" t="s">
        <v>236</v>
      </c>
      <c r="L61" s="34">
        <v>7007610000</v>
      </c>
      <c r="M61" s="34">
        <v>7007610875</v>
      </c>
      <c r="N61" s="34" t="s">
        <v>237</v>
      </c>
      <c r="O61" s="34" t="s">
        <v>238</v>
      </c>
      <c r="P61" s="36">
        <v>45421</v>
      </c>
      <c r="Q61" s="37">
        <v>1199.4000000000001</v>
      </c>
      <c r="R61" s="34">
        <v>1518.72</v>
      </c>
      <c r="S61" s="34" t="s">
        <v>209</v>
      </c>
    </row>
    <row r="62" spans="1:19" hidden="1" x14ac:dyDescent="0.25">
      <c r="A62" s="34" t="s">
        <v>234</v>
      </c>
      <c r="B62" s="34" t="s">
        <v>38</v>
      </c>
      <c r="C62" s="34">
        <v>759.36</v>
      </c>
      <c r="D62" s="34">
        <v>599.70000000000005</v>
      </c>
      <c r="E62" s="34">
        <v>199.9</v>
      </c>
      <c r="F62" s="34" t="s">
        <v>31</v>
      </c>
      <c r="G62" s="42">
        <v>0.97</v>
      </c>
      <c r="H62" s="34" t="s">
        <v>646</v>
      </c>
      <c r="I62" s="35">
        <v>3</v>
      </c>
      <c r="J62" s="34" t="s">
        <v>235</v>
      </c>
      <c r="K62" s="34" t="s">
        <v>236</v>
      </c>
      <c r="L62" s="34">
        <v>7007610000</v>
      </c>
      <c r="M62" s="34">
        <v>7007610875</v>
      </c>
      <c r="N62" s="34" t="s">
        <v>237</v>
      </c>
      <c r="O62" s="34" t="s">
        <v>238</v>
      </c>
      <c r="P62" s="36">
        <v>45421</v>
      </c>
      <c r="Q62" s="37">
        <v>1199.4000000000001</v>
      </c>
      <c r="R62" s="34">
        <v>1518.72</v>
      </c>
      <c r="S62" s="34" t="s">
        <v>209</v>
      </c>
    </row>
    <row r="63" spans="1:19" hidden="1" x14ac:dyDescent="0.25">
      <c r="A63" s="34" t="s">
        <v>197</v>
      </c>
      <c r="B63" s="34" t="s">
        <v>38</v>
      </c>
      <c r="C63" s="34">
        <v>1515.68</v>
      </c>
      <c r="D63" s="34">
        <v>1197</v>
      </c>
      <c r="E63" s="34">
        <v>399</v>
      </c>
      <c r="F63" s="34" t="s">
        <v>31</v>
      </c>
      <c r="G63" s="42">
        <v>0.99</v>
      </c>
      <c r="H63" s="34" t="s">
        <v>40</v>
      </c>
      <c r="I63" s="35">
        <v>3</v>
      </c>
      <c r="J63" s="34" t="s">
        <v>198</v>
      </c>
      <c r="K63" s="34" t="s">
        <v>199</v>
      </c>
      <c r="L63" s="34">
        <v>9323510000</v>
      </c>
      <c r="M63" s="34">
        <v>9323510809</v>
      </c>
      <c r="N63" s="34" t="s">
        <v>200</v>
      </c>
      <c r="O63" s="34" t="s">
        <v>201</v>
      </c>
      <c r="P63" s="36">
        <v>45632</v>
      </c>
      <c r="Q63" s="37">
        <v>48306.5</v>
      </c>
      <c r="R63" s="34">
        <v>11596.36</v>
      </c>
      <c r="S63" s="34" t="s">
        <v>202</v>
      </c>
    </row>
    <row r="64" spans="1:19" hidden="1" x14ac:dyDescent="0.25">
      <c r="A64" s="34" t="s">
        <v>197</v>
      </c>
      <c r="B64" s="34" t="s">
        <v>38</v>
      </c>
      <c r="C64" s="34">
        <v>1515.68</v>
      </c>
      <c r="D64" s="34">
        <v>1197</v>
      </c>
      <c r="E64" s="34">
        <v>399</v>
      </c>
      <c r="F64" s="34" t="s">
        <v>31</v>
      </c>
      <c r="G64" s="42">
        <v>0.99</v>
      </c>
      <c r="H64" s="34" t="s">
        <v>40</v>
      </c>
      <c r="I64" s="35">
        <v>3</v>
      </c>
      <c r="J64" s="34" t="s">
        <v>198</v>
      </c>
      <c r="K64" s="34" t="s">
        <v>199</v>
      </c>
      <c r="L64" s="34">
        <v>9323510000</v>
      </c>
      <c r="M64" s="34">
        <v>9323510809</v>
      </c>
      <c r="N64" s="34" t="s">
        <v>200</v>
      </c>
      <c r="O64" s="34" t="s">
        <v>201</v>
      </c>
      <c r="P64" s="36">
        <v>45632</v>
      </c>
      <c r="Q64" s="37">
        <v>48306.5</v>
      </c>
      <c r="R64" s="34">
        <v>11596.36</v>
      </c>
      <c r="S64" s="34" t="s">
        <v>202</v>
      </c>
    </row>
    <row r="65" spans="1:19" hidden="1" x14ac:dyDescent="0.25">
      <c r="A65" s="34" t="s">
        <v>160</v>
      </c>
      <c r="B65" s="34" t="s">
        <v>41</v>
      </c>
      <c r="C65" s="34">
        <v>273.42</v>
      </c>
      <c r="D65" s="34">
        <v>1764</v>
      </c>
      <c r="E65" s="34">
        <v>882</v>
      </c>
      <c r="F65" s="34" t="s">
        <v>494</v>
      </c>
      <c r="G65" s="35" t="s">
        <v>525</v>
      </c>
      <c r="H65" s="34" t="s">
        <v>43</v>
      </c>
      <c r="I65" s="35">
        <v>2</v>
      </c>
      <c r="J65" s="34" t="s">
        <v>161</v>
      </c>
      <c r="K65" s="34" t="s">
        <v>162</v>
      </c>
      <c r="L65" s="34">
        <v>4250700000</v>
      </c>
      <c r="M65" s="34">
        <v>4250700799</v>
      </c>
      <c r="N65" s="34" t="s">
        <v>163</v>
      </c>
      <c r="O65" s="34" t="s">
        <v>164</v>
      </c>
      <c r="P65" s="36">
        <v>45330</v>
      </c>
      <c r="Q65" s="37">
        <v>1764</v>
      </c>
      <c r="R65" s="34">
        <v>273.42</v>
      </c>
      <c r="S65" s="34" t="s">
        <v>165</v>
      </c>
    </row>
    <row r="66" spans="1:19" hidden="1" x14ac:dyDescent="0.25">
      <c r="A66" s="34" t="s">
        <v>118</v>
      </c>
      <c r="B66" s="34" t="s">
        <v>41</v>
      </c>
      <c r="C66" s="38">
        <v>1517.45</v>
      </c>
      <c r="D66" s="38">
        <v>9790</v>
      </c>
      <c r="E66" s="38">
        <v>4895</v>
      </c>
      <c r="F66" s="38" t="s">
        <v>494</v>
      </c>
      <c r="G66" s="39" t="s">
        <v>647</v>
      </c>
      <c r="H66" s="34" t="s">
        <v>43</v>
      </c>
      <c r="I66" s="39">
        <v>2</v>
      </c>
      <c r="J66" s="34" t="s">
        <v>119</v>
      </c>
      <c r="K66" s="34" t="s">
        <v>120</v>
      </c>
      <c r="L66" s="34">
        <v>7037400000</v>
      </c>
      <c r="M66" s="34">
        <v>7037400189</v>
      </c>
      <c r="N66" s="34" t="s">
        <v>121</v>
      </c>
      <c r="O66" s="34" t="s">
        <v>122</v>
      </c>
      <c r="P66" s="36">
        <v>45393</v>
      </c>
      <c r="Q66" s="37">
        <v>10962</v>
      </c>
      <c r="R66" s="34">
        <v>1581.29</v>
      </c>
      <c r="S66" s="34" t="s">
        <v>123</v>
      </c>
    </row>
    <row r="67" spans="1:19" hidden="1" x14ac:dyDescent="0.25">
      <c r="A67" s="34" t="s">
        <v>139</v>
      </c>
      <c r="B67" s="34" t="s">
        <v>41</v>
      </c>
      <c r="C67" s="34">
        <v>799.8</v>
      </c>
      <c r="D67" s="38">
        <v>5160</v>
      </c>
      <c r="E67" s="34">
        <v>2580</v>
      </c>
      <c r="F67" s="34" t="s">
        <v>494</v>
      </c>
      <c r="G67" s="35" t="s">
        <v>648</v>
      </c>
      <c r="H67" s="34" t="s">
        <v>43</v>
      </c>
      <c r="I67" s="35">
        <v>2</v>
      </c>
      <c r="J67" s="34" t="s">
        <v>140</v>
      </c>
      <c r="K67" s="34" t="s">
        <v>141</v>
      </c>
      <c r="L67" s="34">
        <v>5352830570</v>
      </c>
      <c r="M67" s="34">
        <v>1148600985</v>
      </c>
      <c r="N67" s="34" t="s">
        <v>142</v>
      </c>
      <c r="O67" s="34" t="s">
        <v>143</v>
      </c>
      <c r="P67" s="36">
        <v>45393</v>
      </c>
      <c r="Q67" s="37">
        <v>5160</v>
      </c>
      <c r="R67" s="34">
        <v>799.8</v>
      </c>
      <c r="S67" s="34" t="s">
        <v>144</v>
      </c>
    </row>
    <row r="68" spans="1:19" hidden="1" x14ac:dyDescent="0.25">
      <c r="A68" s="34" t="s">
        <v>145</v>
      </c>
      <c r="B68" s="34" t="s">
        <v>41</v>
      </c>
      <c r="C68" s="34">
        <v>337.28</v>
      </c>
      <c r="D68" s="38">
        <v>2176</v>
      </c>
      <c r="E68" s="34">
        <v>1088</v>
      </c>
      <c r="F68" s="34" t="s">
        <v>494</v>
      </c>
      <c r="G68" s="35" t="s">
        <v>545</v>
      </c>
      <c r="H68" s="34" t="s">
        <v>43</v>
      </c>
      <c r="I68" s="35">
        <v>2</v>
      </c>
      <c r="J68" s="34" t="s">
        <v>146</v>
      </c>
      <c r="K68" s="34" t="s">
        <v>147</v>
      </c>
      <c r="L68" s="34">
        <v>6451600000</v>
      </c>
      <c r="M68" s="34">
        <v>6451600150</v>
      </c>
      <c r="N68" s="34" t="s">
        <v>142</v>
      </c>
      <c r="O68" s="34" t="s">
        <v>143</v>
      </c>
      <c r="P68" s="36">
        <v>45393</v>
      </c>
      <c r="Q68" s="37">
        <v>2176</v>
      </c>
      <c r="R68" s="34">
        <v>337.28</v>
      </c>
      <c r="S68" s="34" t="s">
        <v>148</v>
      </c>
    </row>
    <row r="69" spans="1:19" hidden="1" x14ac:dyDescent="0.25">
      <c r="A69" s="34" t="s">
        <v>130</v>
      </c>
      <c r="B69" s="34" t="s">
        <v>41</v>
      </c>
      <c r="C69" s="34">
        <v>543.12</v>
      </c>
      <c r="D69" s="34">
        <v>3504</v>
      </c>
      <c r="E69" s="34">
        <v>1752</v>
      </c>
      <c r="F69" s="34" t="s">
        <v>494</v>
      </c>
      <c r="G69" s="35" t="s">
        <v>649</v>
      </c>
      <c r="H69" s="34" t="s">
        <v>43</v>
      </c>
      <c r="I69" s="35">
        <v>2</v>
      </c>
      <c r="J69" s="34" t="s">
        <v>131</v>
      </c>
      <c r="K69" s="34" t="s">
        <v>132</v>
      </c>
      <c r="L69" s="34">
        <v>9428819783</v>
      </c>
      <c r="M69" s="34">
        <v>9231300840</v>
      </c>
      <c r="N69" s="34" t="s">
        <v>127</v>
      </c>
      <c r="O69" s="34" t="s">
        <v>133</v>
      </c>
      <c r="P69" s="36">
        <v>45509</v>
      </c>
      <c r="Q69" s="37">
        <v>3504</v>
      </c>
      <c r="R69" s="34">
        <v>543.12</v>
      </c>
      <c r="S69" s="34" t="s">
        <v>134</v>
      </c>
    </row>
    <row r="70" spans="1:19" hidden="1" x14ac:dyDescent="0.25">
      <c r="A70" s="34" t="s">
        <v>155</v>
      </c>
      <c r="B70" s="34" t="s">
        <v>41</v>
      </c>
      <c r="C70" s="34">
        <v>415.4</v>
      </c>
      <c r="D70" s="34">
        <v>2680</v>
      </c>
      <c r="E70" s="34">
        <v>1340</v>
      </c>
      <c r="F70" s="34" t="s">
        <v>494</v>
      </c>
      <c r="G70" s="35" t="s">
        <v>648</v>
      </c>
      <c r="H70" s="34" t="s">
        <v>650</v>
      </c>
      <c r="I70" s="35">
        <v>2</v>
      </c>
      <c r="J70" s="34" t="s">
        <v>156</v>
      </c>
      <c r="K70" s="34" t="s">
        <v>157</v>
      </c>
      <c r="L70" s="34">
        <v>6799528082</v>
      </c>
      <c r="M70" s="34">
        <v>3742000851</v>
      </c>
      <c r="N70" s="34" t="s">
        <v>158</v>
      </c>
      <c r="O70" s="34" t="s">
        <v>159</v>
      </c>
      <c r="P70" s="36">
        <v>45597</v>
      </c>
      <c r="Q70" s="37">
        <v>7680</v>
      </c>
      <c r="R70" s="34">
        <v>991.4</v>
      </c>
      <c r="S70" s="34" t="s">
        <v>119</v>
      </c>
    </row>
    <row r="71" spans="1:19" hidden="1" x14ac:dyDescent="0.25">
      <c r="A71" s="34" t="s">
        <v>408</v>
      </c>
      <c r="B71" s="34" t="s">
        <v>41</v>
      </c>
      <c r="C71" s="34">
        <v>1722.36</v>
      </c>
      <c r="D71" s="34">
        <v>11112</v>
      </c>
      <c r="E71" s="34">
        <v>5556</v>
      </c>
      <c r="F71" s="34" t="s">
        <v>494</v>
      </c>
      <c r="G71" s="35" t="s">
        <v>648</v>
      </c>
      <c r="H71" s="34" t="s">
        <v>650</v>
      </c>
      <c r="I71" s="35">
        <v>2</v>
      </c>
      <c r="J71" s="34" t="s">
        <v>316</v>
      </c>
      <c r="K71" s="34" t="s">
        <v>317</v>
      </c>
      <c r="L71" s="34">
        <v>9577020000</v>
      </c>
      <c r="M71" s="34">
        <v>4659120003</v>
      </c>
      <c r="N71" s="34" t="s">
        <v>409</v>
      </c>
      <c r="O71" s="34" t="s">
        <v>226</v>
      </c>
      <c r="P71" s="36">
        <v>45649</v>
      </c>
      <c r="Q71" s="37">
        <v>24457</v>
      </c>
      <c r="R71" s="34">
        <v>3615.38</v>
      </c>
      <c r="S71" s="34" t="s">
        <v>243</v>
      </c>
    </row>
    <row r="72" spans="1:19" hidden="1" x14ac:dyDescent="0.25">
      <c r="A72" s="34" t="s">
        <v>124</v>
      </c>
      <c r="B72" s="34" t="s">
        <v>45</v>
      </c>
      <c r="C72" s="34">
        <v>1472</v>
      </c>
      <c r="D72" s="34">
        <v>11500</v>
      </c>
      <c r="E72" s="34">
        <v>4600</v>
      </c>
      <c r="F72" s="34" t="s">
        <v>494</v>
      </c>
      <c r="G72" s="35" t="s">
        <v>525</v>
      </c>
      <c r="H72" s="34" t="s">
        <v>46</v>
      </c>
      <c r="I72" s="35">
        <v>2.5</v>
      </c>
      <c r="J72" s="34" t="s">
        <v>125</v>
      </c>
      <c r="K72" s="34" t="s">
        <v>126</v>
      </c>
      <c r="L72" s="34">
        <v>2514100000</v>
      </c>
      <c r="M72" s="34">
        <v>2514100811</v>
      </c>
      <c r="N72" s="34" t="s">
        <v>127</v>
      </c>
      <c r="O72" s="34" t="s">
        <v>128</v>
      </c>
      <c r="P72" s="36">
        <v>45502</v>
      </c>
      <c r="Q72" s="37">
        <v>11500</v>
      </c>
      <c r="R72" s="34">
        <v>1472</v>
      </c>
      <c r="S72" s="34" t="s">
        <v>129</v>
      </c>
    </row>
    <row r="73" spans="1:19" hidden="1" x14ac:dyDescent="0.25">
      <c r="A73" s="34" t="s">
        <v>155</v>
      </c>
      <c r="B73" s="34" t="s">
        <v>45</v>
      </c>
      <c r="C73" s="34">
        <v>576</v>
      </c>
      <c r="D73" s="34">
        <v>4500</v>
      </c>
      <c r="E73" s="34">
        <v>1800</v>
      </c>
      <c r="F73" s="34" t="s">
        <v>494</v>
      </c>
      <c r="G73" s="35" t="s">
        <v>525</v>
      </c>
      <c r="H73" s="34" t="s">
        <v>651</v>
      </c>
      <c r="I73" s="35">
        <v>2.5</v>
      </c>
      <c r="J73" s="34" t="s">
        <v>156</v>
      </c>
      <c r="K73" s="34" t="s">
        <v>157</v>
      </c>
      <c r="L73" s="34">
        <v>6799528082</v>
      </c>
      <c r="M73" s="34">
        <v>3742000851</v>
      </c>
      <c r="N73" s="34" t="s">
        <v>158</v>
      </c>
      <c r="O73" s="34" t="s">
        <v>159</v>
      </c>
      <c r="P73" s="36">
        <v>45597</v>
      </c>
      <c r="Q73" s="37">
        <v>7680</v>
      </c>
      <c r="R73" s="34">
        <v>991.4</v>
      </c>
      <c r="S73" s="34" t="s">
        <v>119</v>
      </c>
    </row>
    <row r="74" spans="1:19" hidden="1" x14ac:dyDescent="0.25">
      <c r="A74" s="34" t="s">
        <v>135</v>
      </c>
      <c r="B74" s="34" t="s">
        <v>45</v>
      </c>
      <c r="C74" s="34">
        <v>1253.1199999999999</v>
      </c>
      <c r="D74" s="34">
        <v>9790</v>
      </c>
      <c r="E74" s="34">
        <v>3916</v>
      </c>
      <c r="F74" s="34" t="s">
        <v>494</v>
      </c>
      <c r="G74" s="35" t="s">
        <v>652</v>
      </c>
      <c r="H74" s="34" t="s">
        <v>653</v>
      </c>
      <c r="I74" s="35">
        <v>2.5</v>
      </c>
      <c r="J74" s="34" t="s">
        <v>136</v>
      </c>
      <c r="K74" s="34" t="s">
        <v>137</v>
      </c>
      <c r="L74" s="34">
        <v>3217189171</v>
      </c>
      <c r="M74" s="34">
        <v>4508000544</v>
      </c>
      <c r="N74" s="34" t="s">
        <v>127</v>
      </c>
      <c r="O74" s="34" t="s">
        <v>138</v>
      </c>
      <c r="P74" s="36">
        <v>45638</v>
      </c>
      <c r="Q74" s="37">
        <v>9790</v>
      </c>
      <c r="R74" s="34">
        <v>1253.1199999999999</v>
      </c>
      <c r="S74" s="34" t="s">
        <v>134</v>
      </c>
    </row>
    <row r="75" spans="1:19" hidden="1" x14ac:dyDescent="0.25">
      <c r="A75" s="34" t="s">
        <v>149</v>
      </c>
      <c r="B75" s="34" t="s">
        <v>45</v>
      </c>
      <c r="C75" s="34">
        <v>537.6</v>
      </c>
      <c r="D75" s="34">
        <v>4200</v>
      </c>
      <c r="E75" s="34">
        <v>1680</v>
      </c>
      <c r="F75" s="34" t="s">
        <v>494</v>
      </c>
      <c r="G75" s="35" t="s">
        <v>654</v>
      </c>
      <c r="H75" s="34" t="s">
        <v>655</v>
      </c>
      <c r="I75" s="35">
        <v>2.5</v>
      </c>
      <c r="J75" s="34" t="s">
        <v>150</v>
      </c>
      <c r="K75" s="34" t="s">
        <v>151</v>
      </c>
      <c r="L75" s="34">
        <v>7873910000</v>
      </c>
      <c r="M75" s="34">
        <v>7873910985</v>
      </c>
      <c r="N75" s="34" t="s">
        <v>152</v>
      </c>
      <c r="O75" s="34" t="s">
        <v>153</v>
      </c>
      <c r="P75" s="36">
        <v>45649</v>
      </c>
      <c r="Q75" s="37">
        <v>4200</v>
      </c>
      <c r="R75" s="34">
        <v>537.6</v>
      </c>
      <c r="S75" s="34" t="s">
        <v>154</v>
      </c>
    </row>
    <row r="76" spans="1:19" hidden="1" x14ac:dyDescent="0.25">
      <c r="A76" s="34" t="s">
        <v>264</v>
      </c>
      <c r="B76" s="34" t="s">
        <v>47</v>
      </c>
      <c r="C76" s="34">
        <v>56</v>
      </c>
      <c r="D76" s="34">
        <v>1250</v>
      </c>
      <c r="E76" s="34">
        <v>1000</v>
      </c>
      <c r="F76" s="34" t="s">
        <v>494</v>
      </c>
      <c r="G76" s="35" t="s">
        <v>545</v>
      </c>
      <c r="H76" s="34" t="s">
        <v>656</v>
      </c>
      <c r="I76" s="35">
        <v>5.6000000000000001E-2</v>
      </c>
      <c r="J76" s="34" t="s">
        <v>265</v>
      </c>
      <c r="K76" s="34" t="s">
        <v>266</v>
      </c>
      <c r="L76" s="34">
        <v>685386825</v>
      </c>
      <c r="M76" s="34">
        <v>1365900063</v>
      </c>
      <c r="N76" s="34" t="s">
        <v>267</v>
      </c>
      <c r="O76" s="34" t="s">
        <v>238</v>
      </c>
      <c r="P76" s="36">
        <v>45421</v>
      </c>
      <c r="Q76" s="37">
        <v>3500</v>
      </c>
      <c r="R76" s="34">
        <v>134.4</v>
      </c>
      <c r="S76" s="34" t="s">
        <v>263</v>
      </c>
    </row>
    <row r="77" spans="1:19" hidden="1" x14ac:dyDescent="0.25">
      <c r="A77" s="34" t="s">
        <v>264</v>
      </c>
      <c r="B77" s="34" t="s">
        <v>47</v>
      </c>
      <c r="C77" s="34">
        <v>78.400000000000006</v>
      </c>
      <c r="D77" s="34">
        <v>1750</v>
      </c>
      <c r="E77" s="34">
        <v>1400</v>
      </c>
      <c r="F77" s="34" t="s">
        <v>494</v>
      </c>
      <c r="G77" s="35" t="s">
        <v>648</v>
      </c>
      <c r="H77" s="34" t="s">
        <v>657</v>
      </c>
      <c r="I77" s="35">
        <v>5.6000000000000001E-2</v>
      </c>
      <c r="J77" s="34" t="s">
        <v>265</v>
      </c>
      <c r="K77" s="34" t="s">
        <v>266</v>
      </c>
      <c r="L77" s="34">
        <v>685386825</v>
      </c>
      <c r="M77" s="34">
        <v>1365900063</v>
      </c>
      <c r="N77" s="34" t="s">
        <v>267</v>
      </c>
      <c r="O77" s="34" t="s">
        <v>238</v>
      </c>
      <c r="P77" s="36">
        <v>45421</v>
      </c>
      <c r="Q77" s="37">
        <v>3500</v>
      </c>
      <c r="R77" s="34">
        <v>134.4</v>
      </c>
      <c r="S77" s="34" t="s">
        <v>263</v>
      </c>
    </row>
    <row r="78" spans="1:19" hidden="1" x14ac:dyDescent="0.25">
      <c r="A78" s="34" t="s">
        <v>259</v>
      </c>
      <c r="B78" s="34" t="s">
        <v>47</v>
      </c>
      <c r="C78" s="34">
        <v>169.34700000000001</v>
      </c>
      <c r="D78" s="34">
        <v>3780</v>
      </c>
      <c r="E78" s="34">
        <v>3024</v>
      </c>
      <c r="F78" s="34" t="s">
        <v>494</v>
      </c>
      <c r="G78" s="35" t="s">
        <v>648</v>
      </c>
      <c r="H78" s="34" t="s">
        <v>49</v>
      </c>
      <c r="I78" s="35">
        <v>1025</v>
      </c>
      <c r="J78" s="34" t="s">
        <v>260</v>
      </c>
      <c r="K78" s="34" t="s">
        <v>261</v>
      </c>
      <c r="L78" s="34">
        <v>9809700000</v>
      </c>
      <c r="M78" s="34">
        <v>9809700499</v>
      </c>
      <c r="N78" s="34" t="s">
        <v>262</v>
      </c>
      <c r="O78" s="34" t="s">
        <v>138</v>
      </c>
      <c r="P78" s="36">
        <v>45638</v>
      </c>
      <c r="Q78" s="37">
        <v>3780</v>
      </c>
      <c r="R78" s="34">
        <v>169.34</v>
      </c>
      <c r="S78" s="34" t="s">
        <v>263</v>
      </c>
    </row>
    <row r="79" spans="1:19" hidden="1" x14ac:dyDescent="0.25">
      <c r="A79" s="34" t="s">
        <v>364</v>
      </c>
      <c r="B79" s="34" t="s">
        <v>50</v>
      </c>
      <c r="C79" s="34">
        <v>7092</v>
      </c>
      <c r="D79" s="34">
        <v>17711.41</v>
      </c>
      <c r="E79" s="34">
        <v>1182</v>
      </c>
      <c r="F79" s="34" t="s">
        <v>494</v>
      </c>
      <c r="G79" s="35" t="s">
        <v>658</v>
      </c>
      <c r="H79" s="34" t="s">
        <v>52</v>
      </c>
      <c r="I79" s="35">
        <v>15</v>
      </c>
      <c r="J79" s="34" t="s">
        <v>260</v>
      </c>
      <c r="K79" s="34" t="s">
        <v>261</v>
      </c>
      <c r="L79" s="34">
        <v>9809700000</v>
      </c>
      <c r="M79" s="34">
        <v>9809700499</v>
      </c>
      <c r="N79" s="34" t="s">
        <v>365</v>
      </c>
      <c r="O79" s="34" t="s">
        <v>138</v>
      </c>
      <c r="P79" s="36">
        <v>45638</v>
      </c>
      <c r="Q79" s="37">
        <v>17711.41</v>
      </c>
      <c r="R79" s="34">
        <v>7092</v>
      </c>
      <c r="S79" s="34" t="s">
        <v>366</v>
      </c>
    </row>
    <row r="80" spans="1:19" hidden="1" x14ac:dyDescent="0.25">
      <c r="A80" s="34" t="s">
        <v>197</v>
      </c>
      <c r="B80" s="34" t="s">
        <v>53</v>
      </c>
      <c r="C80" s="34">
        <v>5940</v>
      </c>
      <c r="D80" s="34">
        <v>33000</v>
      </c>
      <c r="E80" s="34">
        <v>16500</v>
      </c>
      <c r="F80" s="34" t="s">
        <v>494</v>
      </c>
      <c r="G80" s="35" t="s">
        <v>545</v>
      </c>
      <c r="H80" s="34" t="s">
        <v>55</v>
      </c>
      <c r="I80" s="35">
        <v>2</v>
      </c>
      <c r="J80" s="34" t="s">
        <v>198</v>
      </c>
      <c r="K80" s="34" t="s">
        <v>199</v>
      </c>
      <c r="L80" s="34">
        <v>9323510000</v>
      </c>
      <c r="M80" s="34">
        <v>9323510809</v>
      </c>
      <c r="N80" s="34" t="s">
        <v>200</v>
      </c>
      <c r="O80" s="34" t="s">
        <v>201</v>
      </c>
      <c r="P80" s="36">
        <v>45632</v>
      </c>
      <c r="Q80" s="37">
        <v>48306.5</v>
      </c>
      <c r="R80" s="34">
        <v>11596.36</v>
      </c>
      <c r="S80" s="34" t="s">
        <v>202</v>
      </c>
    </row>
    <row r="81" spans="1:19" hidden="1" x14ac:dyDescent="0.25">
      <c r="A81" s="34" t="s">
        <v>408</v>
      </c>
      <c r="B81" s="34" t="s">
        <v>53</v>
      </c>
      <c r="C81" s="34">
        <v>1656</v>
      </c>
      <c r="D81" s="34">
        <v>9200</v>
      </c>
      <c r="E81" s="34">
        <v>4600</v>
      </c>
      <c r="F81" s="34" t="s">
        <v>494</v>
      </c>
      <c r="G81" s="35" t="s">
        <v>545</v>
      </c>
      <c r="H81" s="34" t="s">
        <v>650</v>
      </c>
      <c r="I81" s="35">
        <v>2</v>
      </c>
      <c r="J81" s="34" t="s">
        <v>316</v>
      </c>
      <c r="K81" s="34" t="s">
        <v>317</v>
      </c>
      <c r="L81" s="34">
        <v>9577020000</v>
      </c>
      <c r="M81" s="34">
        <v>4659120003</v>
      </c>
      <c r="N81" s="34" t="s">
        <v>409</v>
      </c>
      <c r="O81" s="34" t="s">
        <v>226</v>
      </c>
      <c r="P81" s="36">
        <v>45649</v>
      </c>
      <c r="Q81" s="37">
        <v>24457</v>
      </c>
      <c r="R81" s="34">
        <v>3615.38</v>
      </c>
      <c r="S81" s="34" t="s">
        <v>243</v>
      </c>
    </row>
    <row r="82" spans="1:19" hidden="1" x14ac:dyDescent="0.25">
      <c r="A82" s="34" t="s">
        <v>381</v>
      </c>
      <c r="B82" s="34" t="s">
        <v>53</v>
      </c>
      <c r="C82" s="34">
        <v>2896.74</v>
      </c>
      <c r="D82" s="34">
        <v>16093</v>
      </c>
      <c r="E82" s="34">
        <v>8046.5</v>
      </c>
      <c r="F82" s="34" t="s">
        <v>494</v>
      </c>
      <c r="G82" s="35" t="s">
        <v>647</v>
      </c>
      <c r="H82" s="34" t="s">
        <v>659</v>
      </c>
      <c r="I82" s="35">
        <v>2</v>
      </c>
      <c r="J82" s="34" t="s">
        <v>382</v>
      </c>
      <c r="K82" s="34" t="s">
        <v>383</v>
      </c>
      <c r="L82" s="34">
        <v>3992410000</v>
      </c>
      <c r="M82" s="34">
        <v>3992410178</v>
      </c>
      <c r="N82" s="34" t="s">
        <v>384</v>
      </c>
      <c r="O82" s="34" t="s">
        <v>153</v>
      </c>
      <c r="P82" s="36">
        <v>45649</v>
      </c>
      <c r="Q82" s="37">
        <v>16093</v>
      </c>
      <c r="R82" s="34">
        <v>2896.74</v>
      </c>
      <c r="S82" s="34" t="s">
        <v>324</v>
      </c>
    </row>
    <row r="83" spans="1:19" hidden="1" x14ac:dyDescent="0.25">
      <c r="A83" s="34" t="s">
        <v>118</v>
      </c>
      <c r="B83" s="34" t="s">
        <v>56</v>
      </c>
      <c r="C83" s="34">
        <v>63.84</v>
      </c>
      <c r="D83" s="34">
        <v>672</v>
      </c>
      <c r="E83" s="34">
        <v>336</v>
      </c>
      <c r="F83" s="34" t="s">
        <v>494</v>
      </c>
      <c r="G83" s="35" t="s">
        <v>660</v>
      </c>
      <c r="H83" s="34" t="s">
        <v>58</v>
      </c>
      <c r="I83" s="35">
        <v>2</v>
      </c>
      <c r="J83" s="34" t="s">
        <v>119</v>
      </c>
      <c r="K83" s="34" t="s">
        <v>120</v>
      </c>
      <c r="L83" s="34">
        <v>7037400000</v>
      </c>
      <c r="M83" s="34">
        <v>7037400189</v>
      </c>
      <c r="N83" s="34" t="s">
        <v>121</v>
      </c>
      <c r="O83" s="34" t="s">
        <v>122</v>
      </c>
      <c r="P83" s="36">
        <v>45393</v>
      </c>
      <c r="Q83" s="37">
        <v>10962</v>
      </c>
      <c r="R83" s="34">
        <v>1581.29</v>
      </c>
      <c r="S83" s="34" t="s">
        <v>123</v>
      </c>
    </row>
    <row r="84" spans="1:19" hidden="1" x14ac:dyDescent="0.25">
      <c r="A84" s="34" t="s">
        <v>399</v>
      </c>
      <c r="B84" s="34" t="s">
        <v>56</v>
      </c>
      <c r="C84" s="38">
        <v>1506.7</v>
      </c>
      <c r="D84" s="38">
        <v>15860</v>
      </c>
      <c r="E84" s="38">
        <v>7930</v>
      </c>
      <c r="F84" s="38" t="s">
        <v>494</v>
      </c>
      <c r="G84" s="39" t="s">
        <v>661</v>
      </c>
      <c r="H84" s="38" t="s">
        <v>662</v>
      </c>
      <c r="I84" s="39">
        <v>2</v>
      </c>
      <c r="J84" s="34" t="s">
        <v>174</v>
      </c>
      <c r="K84" s="34" t="s">
        <v>400</v>
      </c>
      <c r="L84" s="34">
        <v>2876695277</v>
      </c>
      <c r="M84" s="34">
        <v>3126620000</v>
      </c>
      <c r="N84" s="34" t="s">
        <v>401</v>
      </c>
      <c r="O84" s="34" t="s">
        <v>402</v>
      </c>
      <c r="P84" s="36">
        <v>45393</v>
      </c>
      <c r="Q84" s="37">
        <v>15860</v>
      </c>
      <c r="R84" s="34">
        <v>1506.7</v>
      </c>
      <c r="S84" s="34" t="s">
        <v>403</v>
      </c>
    </row>
    <row r="85" spans="1:19" hidden="1" x14ac:dyDescent="0.25">
      <c r="A85" s="34" t="s">
        <v>404</v>
      </c>
      <c r="B85" s="34" t="s">
        <v>56</v>
      </c>
      <c r="C85" s="34">
        <v>2220.7199999999998</v>
      </c>
      <c r="D85" s="34">
        <v>23376</v>
      </c>
      <c r="E85" s="34">
        <v>11688</v>
      </c>
      <c r="F85" s="34" t="s">
        <v>494</v>
      </c>
      <c r="G85" s="35" t="s">
        <v>566</v>
      </c>
      <c r="H85" s="34" t="s">
        <v>58</v>
      </c>
      <c r="I85" s="35">
        <v>2</v>
      </c>
      <c r="J85" s="34" t="s">
        <v>405</v>
      </c>
      <c r="K85" s="34" t="s">
        <v>406</v>
      </c>
      <c r="L85" s="34">
        <v>7061693360</v>
      </c>
      <c r="M85" s="34">
        <v>8716200499</v>
      </c>
      <c r="N85" s="34" t="s">
        <v>401</v>
      </c>
      <c r="O85" s="34" t="s">
        <v>389</v>
      </c>
      <c r="P85" s="36">
        <v>45663</v>
      </c>
      <c r="Q85" s="37">
        <v>23376</v>
      </c>
      <c r="R85" s="34">
        <v>2220.7199999999998</v>
      </c>
      <c r="S85" s="34" t="s">
        <v>407</v>
      </c>
    </row>
    <row r="86" spans="1:19" hidden="1" x14ac:dyDescent="0.25">
      <c r="A86" s="34" t="s">
        <v>239</v>
      </c>
      <c r="B86" s="34" t="s">
        <v>59</v>
      </c>
      <c r="C86" s="34">
        <v>346.4</v>
      </c>
      <c r="D86" s="34">
        <v>1200</v>
      </c>
      <c r="E86" s="34">
        <v>80</v>
      </c>
      <c r="F86" s="34" t="s">
        <v>31</v>
      </c>
      <c r="G86" s="35" t="s">
        <v>35</v>
      </c>
      <c r="H86" s="34" t="s">
        <v>61</v>
      </c>
      <c r="I86" s="35">
        <v>15</v>
      </c>
      <c r="J86" s="34" t="s">
        <v>220</v>
      </c>
      <c r="K86" s="34" t="s">
        <v>240</v>
      </c>
      <c r="L86" s="34">
        <v>530896357</v>
      </c>
      <c r="M86" s="34">
        <v>6275474194</v>
      </c>
      <c r="N86" s="34" t="s">
        <v>241</v>
      </c>
      <c r="O86" s="34" t="s">
        <v>238</v>
      </c>
      <c r="P86" s="36">
        <v>45421</v>
      </c>
      <c r="Q86" s="37">
        <v>6597</v>
      </c>
      <c r="R86" s="34">
        <v>2487.94</v>
      </c>
      <c r="S86" s="34" t="s">
        <v>242</v>
      </c>
    </row>
    <row r="87" spans="1:19" hidden="1" x14ac:dyDescent="0.25">
      <c r="A87" s="34" t="s">
        <v>239</v>
      </c>
      <c r="B87" s="34" t="s">
        <v>59</v>
      </c>
      <c r="C87" s="34">
        <v>346.4</v>
      </c>
      <c r="D87" s="34">
        <v>1200</v>
      </c>
      <c r="E87" s="34">
        <v>80</v>
      </c>
      <c r="F87" s="34" t="s">
        <v>31</v>
      </c>
      <c r="G87" s="35" t="s">
        <v>35</v>
      </c>
      <c r="H87" s="34" t="s">
        <v>61</v>
      </c>
      <c r="I87" s="35">
        <v>15</v>
      </c>
      <c r="J87" s="34" t="s">
        <v>220</v>
      </c>
      <c r="K87" s="34" t="s">
        <v>240</v>
      </c>
      <c r="L87" s="34">
        <v>530896357</v>
      </c>
      <c r="M87" s="34">
        <v>6275474194</v>
      </c>
      <c r="N87" s="34" t="s">
        <v>241</v>
      </c>
      <c r="O87" s="34" t="s">
        <v>238</v>
      </c>
      <c r="P87" s="36">
        <v>45421</v>
      </c>
      <c r="Q87" s="37">
        <v>6597</v>
      </c>
      <c r="R87" s="34">
        <v>2487.94</v>
      </c>
      <c r="S87" s="34" t="s">
        <v>242</v>
      </c>
    </row>
    <row r="88" spans="1:19" hidden="1" x14ac:dyDescent="0.25">
      <c r="A88" s="34" t="s">
        <v>239</v>
      </c>
      <c r="B88" s="34" t="s">
        <v>59</v>
      </c>
      <c r="C88" s="34">
        <v>346.4</v>
      </c>
      <c r="D88" s="34">
        <v>1200</v>
      </c>
      <c r="E88" s="34">
        <v>80</v>
      </c>
      <c r="F88" s="34" t="s">
        <v>31</v>
      </c>
      <c r="G88" s="35" t="s">
        <v>35</v>
      </c>
      <c r="H88" s="34" t="s">
        <v>61</v>
      </c>
      <c r="I88" s="35">
        <v>15</v>
      </c>
      <c r="J88" s="34" t="s">
        <v>220</v>
      </c>
      <c r="K88" s="34" t="s">
        <v>240</v>
      </c>
      <c r="L88" s="34">
        <v>530896357</v>
      </c>
      <c r="M88" s="34">
        <v>6275474194</v>
      </c>
      <c r="N88" s="34" t="s">
        <v>241</v>
      </c>
      <c r="O88" s="34" t="s">
        <v>238</v>
      </c>
      <c r="P88" s="36">
        <v>45421</v>
      </c>
      <c r="Q88" s="37">
        <v>6597</v>
      </c>
      <c r="R88" s="34">
        <v>2487.94</v>
      </c>
      <c r="S88" s="34" t="s">
        <v>242</v>
      </c>
    </row>
    <row r="89" spans="1:19" hidden="1" x14ac:dyDescent="0.25">
      <c r="A89" s="34" t="s">
        <v>239</v>
      </c>
      <c r="B89" s="34" t="s">
        <v>59</v>
      </c>
      <c r="C89" s="34">
        <v>346.4</v>
      </c>
      <c r="D89" s="34">
        <v>1200</v>
      </c>
      <c r="E89" s="34">
        <v>80</v>
      </c>
      <c r="F89" s="34" t="s">
        <v>31</v>
      </c>
      <c r="G89" s="35" t="s">
        <v>35</v>
      </c>
      <c r="H89" s="34" t="s">
        <v>61</v>
      </c>
      <c r="I89" s="35">
        <v>15</v>
      </c>
      <c r="J89" s="34" t="s">
        <v>220</v>
      </c>
      <c r="K89" s="34" t="s">
        <v>240</v>
      </c>
      <c r="L89" s="34">
        <v>530896357</v>
      </c>
      <c r="M89" s="34">
        <v>6275474194</v>
      </c>
      <c r="N89" s="34" t="s">
        <v>241</v>
      </c>
      <c r="O89" s="34" t="s">
        <v>238</v>
      </c>
      <c r="P89" s="36">
        <v>45421</v>
      </c>
      <c r="Q89" s="37">
        <v>6597</v>
      </c>
      <c r="R89" s="34">
        <v>2487.94</v>
      </c>
      <c r="S89" s="34" t="s">
        <v>242</v>
      </c>
    </row>
    <row r="90" spans="1:19" hidden="1" x14ac:dyDescent="0.25">
      <c r="A90" s="34" t="s">
        <v>239</v>
      </c>
      <c r="B90" s="34" t="s">
        <v>59</v>
      </c>
      <c r="C90" s="34">
        <v>346.4</v>
      </c>
      <c r="D90" s="34">
        <v>1200</v>
      </c>
      <c r="E90" s="34">
        <v>80</v>
      </c>
      <c r="F90" s="34" t="s">
        <v>31</v>
      </c>
      <c r="G90" s="35" t="s">
        <v>35</v>
      </c>
      <c r="H90" s="34" t="s">
        <v>61</v>
      </c>
      <c r="I90" s="35">
        <v>15</v>
      </c>
      <c r="J90" s="34" t="s">
        <v>220</v>
      </c>
      <c r="K90" s="34" t="s">
        <v>240</v>
      </c>
      <c r="L90" s="34">
        <v>530896357</v>
      </c>
      <c r="M90" s="34">
        <v>6275474194</v>
      </c>
      <c r="N90" s="34" t="s">
        <v>241</v>
      </c>
      <c r="O90" s="34" t="s">
        <v>238</v>
      </c>
      <c r="P90" s="36">
        <v>45421</v>
      </c>
      <c r="Q90" s="37">
        <v>6597</v>
      </c>
      <c r="R90" s="34">
        <v>2487.94</v>
      </c>
      <c r="S90" s="34" t="s">
        <v>242</v>
      </c>
    </row>
    <row r="91" spans="1:19" hidden="1" x14ac:dyDescent="0.25">
      <c r="A91" s="34" t="s">
        <v>395</v>
      </c>
      <c r="B91" s="34" t="s">
        <v>62</v>
      </c>
      <c r="C91" s="34">
        <v>228</v>
      </c>
      <c r="D91" s="34">
        <v>900</v>
      </c>
      <c r="E91" s="34">
        <v>6</v>
      </c>
      <c r="F91" s="34" t="s">
        <v>663</v>
      </c>
      <c r="G91" s="42">
        <v>0.96</v>
      </c>
      <c r="H91" s="34" t="s">
        <v>63</v>
      </c>
      <c r="I91" s="56">
        <v>150</v>
      </c>
      <c r="J91" s="34" t="s">
        <v>170</v>
      </c>
      <c r="K91" s="34" t="s">
        <v>396</v>
      </c>
      <c r="L91" s="34">
        <v>6408120000</v>
      </c>
      <c r="M91" s="34">
        <v>6408120545</v>
      </c>
      <c r="N91" s="34" t="s">
        <v>397</v>
      </c>
      <c r="O91" s="34" t="s">
        <v>398</v>
      </c>
      <c r="P91" s="36">
        <v>45393</v>
      </c>
      <c r="Q91" s="37">
        <v>1800</v>
      </c>
      <c r="R91" s="34">
        <v>456</v>
      </c>
      <c r="S91" s="34" t="s">
        <v>316</v>
      </c>
    </row>
    <row r="92" spans="1:19" hidden="1" x14ac:dyDescent="0.25">
      <c r="A92" s="34" t="s">
        <v>395</v>
      </c>
      <c r="B92" s="34" t="s">
        <v>62</v>
      </c>
      <c r="C92" s="34">
        <v>228</v>
      </c>
      <c r="D92" s="34">
        <v>900</v>
      </c>
      <c r="E92" s="34">
        <v>6</v>
      </c>
      <c r="F92" s="34"/>
      <c r="G92" s="42">
        <v>0.96</v>
      </c>
      <c r="H92" s="34" t="s">
        <v>63</v>
      </c>
      <c r="I92" s="56">
        <v>150</v>
      </c>
      <c r="J92" s="34" t="s">
        <v>170</v>
      </c>
      <c r="K92" s="34" t="s">
        <v>396</v>
      </c>
      <c r="L92" s="34">
        <v>6408120000</v>
      </c>
      <c r="M92" s="34">
        <v>6408120545</v>
      </c>
      <c r="N92" s="34" t="s">
        <v>397</v>
      </c>
      <c r="O92" s="34" t="s">
        <v>398</v>
      </c>
      <c r="P92" s="36">
        <v>45393</v>
      </c>
      <c r="Q92" s="37">
        <v>1800</v>
      </c>
      <c r="R92" s="34">
        <v>456</v>
      </c>
      <c r="S92" s="34" t="s">
        <v>316</v>
      </c>
    </row>
    <row r="93" spans="1:19" hidden="1" x14ac:dyDescent="0.25">
      <c r="A93" s="34" t="s">
        <v>390</v>
      </c>
      <c r="B93" s="34" t="s">
        <v>62</v>
      </c>
      <c r="C93" s="34">
        <v>228</v>
      </c>
      <c r="D93" s="34">
        <v>900</v>
      </c>
      <c r="E93" s="34">
        <v>6</v>
      </c>
      <c r="F93" s="34"/>
      <c r="G93" s="42">
        <v>0.95</v>
      </c>
      <c r="H93" s="34" t="s">
        <v>63</v>
      </c>
      <c r="I93" s="35">
        <v>150</v>
      </c>
      <c r="J93" s="34" t="s">
        <v>213</v>
      </c>
      <c r="K93" s="34" t="s">
        <v>214</v>
      </c>
      <c r="L93" s="34">
        <v>3196810000</v>
      </c>
      <c r="M93" s="34">
        <v>3196810006</v>
      </c>
      <c r="N93" s="34" t="s">
        <v>391</v>
      </c>
      <c r="O93" s="34" t="s">
        <v>215</v>
      </c>
      <c r="P93" s="36">
        <v>45471</v>
      </c>
      <c r="Q93" s="37">
        <v>3600</v>
      </c>
      <c r="R93" s="34">
        <v>912</v>
      </c>
      <c r="S93" s="34" t="s">
        <v>194</v>
      </c>
    </row>
    <row r="94" spans="1:19" hidden="1" x14ac:dyDescent="0.25">
      <c r="A94" s="34" t="s">
        <v>390</v>
      </c>
      <c r="B94" s="34" t="s">
        <v>62</v>
      </c>
      <c r="C94" s="34">
        <v>228</v>
      </c>
      <c r="D94" s="34">
        <v>900</v>
      </c>
      <c r="E94" s="34">
        <v>6</v>
      </c>
      <c r="F94" s="34"/>
      <c r="G94" s="42">
        <v>0.95</v>
      </c>
      <c r="H94" s="34" t="s">
        <v>63</v>
      </c>
      <c r="I94" s="35">
        <v>150</v>
      </c>
      <c r="J94" s="34" t="s">
        <v>213</v>
      </c>
      <c r="K94" s="34" t="s">
        <v>214</v>
      </c>
      <c r="L94" s="34">
        <v>3196810000</v>
      </c>
      <c r="M94" s="34">
        <v>3196810006</v>
      </c>
      <c r="N94" s="34" t="s">
        <v>391</v>
      </c>
      <c r="O94" s="34" t="s">
        <v>215</v>
      </c>
      <c r="P94" s="36">
        <v>45471</v>
      </c>
      <c r="Q94" s="37">
        <v>3600</v>
      </c>
      <c r="R94" s="34">
        <v>912</v>
      </c>
      <c r="S94" s="34" t="s">
        <v>194</v>
      </c>
    </row>
    <row r="95" spans="1:19" hidden="1" x14ac:dyDescent="0.25">
      <c r="A95" s="34" t="s">
        <v>390</v>
      </c>
      <c r="B95" s="34" t="s">
        <v>62</v>
      </c>
      <c r="C95" s="34">
        <v>228</v>
      </c>
      <c r="D95" s="34">
        <v>900</v>
      </c>
      <c r="E95" s="34">
        <v>6</v>
      </c>
      <c r="F95" s="34"/>
      <c r="G95" s="42">
        <v>0.95</v>
      </c>
      <c r="H95" s="34" t="s">
        <v>63</v>
      </c>
      <c r="I95" s="35">
        <v>150</v>
      </c>
      <c r="J95" s="34" t="s">
        <v>213</v>
      </c>
      <c r="K95" s="34" t="s">
        <v>214</v>
      </c>
      <c r="L95" s="34">
        <v>3196810000</v>
      </c>
      <c r="M95" s="34">
        <v>3196810006</v>
      </c>
      <c r="N95" s="34" t="s">
        <v>391</v>
      </c>
      <c r="O95" s="34" t="s">
        <v>215</v>
      </c>
      <c r="P95" s="36">
        <v>45471</v>
      </c>
      <c r="Q95" s="37">
        <v>3600</v>
      </c>
      <c r="R95" s="34">
        <v>912</v>
      </c>
      <c r="S95" s="34" t="s">
        <v>194</v>
      </c>
    </row>
    <row r="96" spans="1:19" hidden="1" x14ac:dyDescent="0.25">
      <c r="A96" s="34" t="s">
        <v>390</v>
      </c>
      <c r="B96" s="34" t="s">
        <v>62</v>
      </c>
      <c r="C96" s="34">
        <v>228</v>
      </c>
      <c r="D96" s="34">
        <v>900</v>
      </c>
      <c r="E96" s="34">
        <v>6</v>
      </c>
      <c r="F96" s="34"/>
      <c r="G96" s="42">
        <v>0.95</v>
      </c>
      <c r="H96" s="34" t="s">
        <v>63</v>
      </c>
      <c r="I96" s="35">
        <v>150</v>
      </c>
      <c r="J96" s="34" t="s">
        <v>213</v>
      </c>
      <c r="K96" s="34" t="s">
        <v>214</v>
      </c>
      <c r="L96" s="34">
        <v>3196810000</v>
      </c>
      <c r="M96" s="34">
        <v>3196810006</v>
      </c>
      <c r="N96" s="34" t="s">
        <v>391</v>
      </c>
      <c r="O96" s="34" t="s">
        <v>215</v>
      </c>
      <c r="P96" s="36">
        <v>45471</v>
      </c>
      <c r="Q96" s="37">
        <v>3600</v>
      </c>
      <c r="R96" s="34">
        <v>912</v>
      </c>
      <c r="S96" s="34" t="s">
        <v>194</v>
      </c>
    </row>
    <row r="97" spans="1:19" hidden="1" x14ac:dyDescent="0.25">
      <c r="A97" s="34" t="s">
        <v>228</v>
      </c>
      <c r="B97" s="34" t="s">
        <v>62</v>
      </c>
      <c r="C97" s="34">
        <v>228</v>
      </c>
      <c r="D97" s="34">
        <v>900</v>
      </c>
      <c r="E97" s="34">
        <v>6</v>
      </c>
      <c r="F97" s="34" t="s">
        <v>31</v>
      </c>
      <c r="G97" s="42">
        <v>0.96</v>
      </c>
      <c r="H97" s="34" t="s">
        <v>505</v>
      </c>
      <c r="I97" s="35">
        <v>150</v>
      </c>
      <c r="J97" s="34" t="s">
        <v>229</v>
      </c>
      <c r="K97" s="46" t="s">
        <v>230</v>
      </c>
      <c r="L97" s="34">
        <v>5683279924</v>
      </c>
      <c r="M97" s="46">
        <v>3098930441</v>
      </c>
      <c r="N97" s="34" t="s">
        <v>231</v>
      </c>
      <c r="O97" s="34" t="s">
        <v>232</v>
      </c>
      <c r="P97" s="36">
        <v>45524</v>
      </c>
      <c r="Q97" s="37">
        <v>123600</v>
      </c>
      <c r="R97" s="34">
        <v>26112</v>
      </c>
      <c r="S97" s="34" t="s">
        <v>233</v>
      </c>
    </row>
    <row r="98" spans="1:19" hidden="1" x14ac:dyDescent="0.25">
      <c r="A98" s="34" t="s">
        <v>228</v>
      </c>
      <c r="B98" s="34" t="s">
        <v>62</v>
      </c>
      <c r="C98" s="34">
        <v>228</v>
      </c>
      <c r="D98" s="34">
        <v>900</v>
      </c>
      <c r="E98" s="34">
        <v>6</v>
      </c>
      <c r="F98" s="34" t="s">
        <v>31</v>
      </c>
      <c r="G98" s="42">
        <v>0.96</v>
      </c>
      <c r="H98" s="34" t="s">
        <v>505</v>
      </c>
      <c r="I98" s="35">
        <v>150</v>
      </c>
      <c r="J98" s="34" t="s">
        <v>229</v>
      </c>
      <c r="K98" s="46" t="s">
        <v>230</v>
      </c>
      <c r="L98" s="34">
        <v>5683279924</v>
      </c>
      <c r="M98" s="46">
        <v>3098930441</v>
      </c>
      <c r="N98" s="34" t="s">
        <v>231</v>
      </c>
      <c r="O98" s="34" t="s">
        <v>232</v>
      </c>
      <c r="P98" s="36">
        <v>45524</v>
      </c>
      <c r="Q98" s="37">
        <v>123600</v>
      </c>
      <c r="R98" s="34">
        <v>26112</v>
      </c>
      <c r="S98" s="34" t="s">
        <v>233</v>
      </c>
    </row>
    <row r="99" spans="1:19" hidden="1" x14ac:dyDescent="0.25">
      <c r="A99" s="34" t="s">
        <v>228</v>
      </c>
      <c r="B99" s="34" t="s">
        <v>62</v>
      </c>
      <c r="C99" s="34">
        <v>228</v>
      </c>
      <c r="D99" s="34">
        <v>900</v>
      </c>
      <c r="E99" s="34">
        <v>6</v>
      </c>
      <c r="F99" s="34" t="s">
        <v>31</v>
      </c>
      <c r="G99" s="42">
        <v>0.96</v>
      </c>
      <c r="H99" s="34" t="s">
        <v>505</v>
      </c>
      <c r="I99" s="35">
        <v>150</v>
      </c>
      <c r="J99" s="34" t="s">
        <v>229</v>
      </c>
      <c r="K99" s="46" t="s">
        <v>230</v>
      </c>
      <c r="L99" s="34">
        <v>5683279924</v>
      </c>
      <c r="M99" s="46">
        <v>3098930441</v>
      </c>
      <c r="N99" s="34" t="s">
        <v>231</v>
      </c>
      <c r="O99" s="34" t="s">
        <v>232</v>
      </c>
      <c r="P99" s="36">
        <v>45524</v>
      </c>
      <c r="Q99" s="37">
        <v>123600</v>
      </c>
      <c r="R99" s="34">
        <v>26112</v>
      </c>
      <c r="S99" s="34" t="s">
        <v>233</v>
      </c>
    </row>
    <row r="100" spans="1:19" hidden="1" x14ac:dyDescent="0.25">
      <c r="A100" s="34" t="s">
        <v>228</v>
      </c>
      <c r="B100" s="34" t="s">
        <v>62</v>
      </c>
      <c r="C100" s="34">
        <v>228</v>
      </c>
      <c r="D100" s="34">
        <v>900</v>
      </c>
      <c r="E100" s="34">
        <v>6</v>
      </c>
      <c r="F100" s="34" t="s">
        <v>31</v>
      </c>
      <c r="G100" s="42">
        <v>0.96</v>
      </c>
      <c r="H100" s="34" t="s">
        <v>505</v>
      </c>
      <c r="I100" s="35">
        <v>150</v>
      </c>
      <c r="J100" s="34" t="s">
        <v>229</v>
      </c>
      <c r="K100" s="46" t="s">
        <v>230</v>
      </c>
      <c r="L100" s="34">
        <v>5683279924</v>
      </c>
      <c r="M100" s="46">
        <v>3098930441</v>
      </c>
      <c r="N100" s="34" t="s">
        <v>231</v>
      </c>
      <c r="O100" s="34" t="s">
        <v>232</v>
      </c>
      <c r="P100" s="36">
        <v>45524</v>
      </c>
      <c r="Q100" s="37">
        <v>123600</v>
      </c>
      <c r="R100" s="34">
        <v>26112</v>
      </c>
      <c r="S100" s="34" t="s">
        <v>233</v>
      </c>
    </row>
    <row r="101" spans="1:19" hidden="1" x14ac:dyDescent="0.25">
      <c r="A101" s="34" t="s">
        <v>392</v>
      </c>
      <c r="B101" s="34" t="s">
        <v>62</v>
      </c>
      <c r="C101" s="34">
        <v>4104</v>
      </c>
      <c r="D101" s="37">
        <v>16200</v>
      </c>
      <c r="E101" s="34">
        <v>108</v>
      </c>
      <c r="F101" s="34" t="s">
        <v>31</v>
      </c>
      <c r="G101" s="42" t="s">
        <v>664</v>
      </c>
      <c r="H101" s="34" t="s">
        <v>505</v>
      </c>
      <c r="I101" s="35">
        <v>150</v>
      </c>
      <c r="J101" s="34" t="s">
        <v>393</v>
      </c>
      <c r="K101" s="34" t="s">
        <v>394</v>
      </c>
      <c r="L101" s="34">
        <v>7995372205</v>
      </c>
      <c r="M101" s="34">
        <v>5733713565</v>
      </c>
      <c r="N101" s="34" t="s">
        <v>391</v>
      </c>
      <c r="O101" s="34" t="s">
        <v>245</v>
      </c>
      <c r="P101" s="36">
        <v>45552</v>
      </c>
      <c r="Q101" s="37">
        <v>16200</v>
      </c>
      <c r="R101" s="34">
        <v>4104</v>
      </c>
      <c r="S101" s="34" t="s">
        <v>328</v>
      </c>
    </row>
    <row r="102" spans="1:19" hidden="1" x14ac:dyDescent="0.25">
      <c r="A102" s="34" t="s">
        <v>385</v>
      </c>
      <c r="B102" s="34" t="s">
        <v>62</v>
      </c>
      <c r="C102" s="34">
        <v>228</v>
      </c>
      <c r="D102" s="34">
        <v>900</v>
      </c>
      <c r="E102" s="34">
        <v>6</v>
      </c>
      <c r="F102" s="34" t="s">
        <v>31</v>
      </c>
      <c r="G102" s="42">
        <v>0.95</v>
      </c>
      <c r="H102" s="34" t="s">
        <v>665</v>
      </c>
      <c r="I102" s="35">
        <v>150</v>
      </c>
      <c r="J102" s="34" t="s">
        <v>386</v>
      </c>
      <c r="K102" s="34" t="s">
        <v>387</v>
      </c>
      <c r="L102" s="34">
        <v>7904169213</v>
      </c>
      <c r="M102" s="34">
        <v>8514000233</v>
      </c>
      <c r="N102" s="34" t="s">
        <v>388</v>
      </c>
      <c r="O102" s="34" t="s">
        <v>389</v>
      </c>
      <c r="P102" s="36">
        <v>45663</v>
      </c>
      <c r="Q102" s="37">
        <v>1800</v>
      </c>
      <c r="R102" s="34">
        <v>456</v>
      </c>
      <c r="S102" s="34" t="s">
        <v>328</v>
      </c>
    </row>
    <row r="103" spans="1:19" hidden="1" x14ac:dyDescent="0.25">
      <c r="A103" s="34" t="s">
        <v>385</v>
      </c>
      <c r="B103" s="34" t="s">
        <v>62</v>
      </c>
      <c r="C103" s="34">
        <v>228</v>
      </c>
      <c r="D103" s="34">
        <v>900</v>
      </c>
      <c r="E103" s="34">
        <v>6</v>
      </c>
      <c r="F103" s="34" t="s">
        <v>31</v>
      </c>
      <c r="G103" s="42">
        <v>0.95</v>
      </c>
      <c r="H103" s="34" t="s">
        <v>665</v>
      </c>
      <c r="I103" s="35">
        <v>150</v>
      </c>
      <c r="J103" s="34" t="s">
        <v>386</v>
      </c>
      <c r="K103" s="34" t="s">
        <v>387</v>
      </c>
      <c r="L103" s="34">
        <v>7904169213</v>
      </c>
      <c r="M103" s="34">
        <v>8514000233</v>
      </c>
      <c r="N103" s="34" t="s">
        <v>388</v>
      </c>
      <c r="O103" s="34" t="s">
        <v>389</v>
      </c>
      <c r="P103" s="36">
        <v>45663</v>
      </c>
      <c r="Q103" s="37">
        <v>1800</v>
      </c>
      <c r="R103" s="34">
        <v>456</v>
      </c>
      <c r="S103" s="34" t="s">
        <v>328</v>
      </c>
    </row>
    <row r="104" spans="1:19" hidden="1" x14ac:dyDescent="0.25">
      <c r="A104" s="34" t="s">
        <v>333</v>
      </c>
      <c r="B104" s="34" t="s">
        <v>64</v>
      </c>
      <c r="C104" s="34">
        <v>110</v>
      </c>
      <c r="D104" s="34">
        <v>500</v>
      </c>
      <c r="E104" s="34">
        <v>100</v>
      </c>
      <c r="F104" s="34" t="s">
        <v>31</v>
      </c>
      <c r="G104" s="35" t="s">
        <v>666</v>
      </c>
      <c r="H104" s="34" t="s">
        <v>66</v>
      </c>
      <c r="I104" s="35">
        <v>5</v>
      </c>
      <c r="J104" s="34" t="s">
        <v>334</v>
      </c>
      <c r="K104" s="34" t="s">
        <v>335</v>
      </c>
      <c r="L104" s="34">
        <v>2438937034</v>
      </c>
      <c r="M104" s="34">
        <v>5074470540</v>
      </c>
      <c r="N104" s="34" t="s">
        <v>336</v>
      </c>
      <c r="O104" s="34" t="s">
        <v>169</v>
      </c>
      <c r="P104" s="36">
        <v>45334</v>
      </c>
      <c r="Q104" s="37">
        <v>1000</v>
      </c>
      <c r="R104" s="34">
        <v>220</v>
      </c>
      <c r="S104" s="34" t="s">
        <v>337</v>
      </c>
    </row>
    <row r="105" spans="1:19" hidden="1" x14ac:dyDescent="0.25">
      <c r="A105" s="34" t="s">
        <v>333</v>
      </c>
      <c r="B105" s="34" t="s">
        <v>64</v>
      </c>
      <c r="C105" s="34">
        <v>110</v>
      </c>
      <c r="D105" s="34">
        <v>500</v>
      </c>
      <c r="E105" s="34">
        <v>100</v>
      </c>
      <c r="F105" s="34" t="s">
        <v>31</v>
      </c>
      <c r="G105" s="35" t="s">
        <v>666</v>
      </c>
      <c r="H105" s="34" t="s">
        <v>66</v>
      </c>
      <c r="I105" s="35">
        <v>5</v>
      </c>
      <c r="J105" s="34" t="s">
        <v>334</v>
      </c>
      <c r="K105" s="34" t="s">
        <v>335</v>
      </c>
      <c r="L105" s="34">
        <v>2438937034</v>
      </c>
      <c r="M105" s="34">
        <v>5074470540</v>
      </c>
      <c r="N105" s="34" t="s">
        <v>336</v>
      </c>
      <c r="O105" s="34" t="s">
        <v>169</v>
      </c>
      <c r="P105" s="36">
        <v>45334</v>
      </c>
      <c r="Q105" s="37">
        <v>1000</v>
      </c>
      <c r="R105" s="34">
        <v>220</v>
      </c>
      <c r="S105" s="34" t="s">
        <v>337</v>
      </c>
    </row>
    <row r="106" spans="1:19" hidden="1" x14ac:dyDescent="0.25">
      <c r="A106" s="34" t="s">
        <v>338</v>
      </c>
      <c r="B106" s="34" t="s">
        <v>64</v>
      </c>
      <c r="C106" s="34">
        <v>66</v>
      </c>
      <c r="D106" s="34">
        <v>300</v>
      </c>
      <c r="E106" s="34">
        <v>60</v>
      </c>
      <c r="F106" s="34" t="s">
        <v>31</v>
      </c>
      <c r="G106" s="35" t="s">
        <v>666</v>
      </c>
      <c r="H106" s="34" t="s">
        <v>66</v>
      </c>
      <c r="I106" s="35">
        <v>5</v>
      </c>
      <c r="J106" s="34" t="s">
        <v>339</v>
      </c>
      <c r="K106" s="34" t="s">
        <v>340</v>
      </c>
      <c r="L106" s="34">
        <v>7192750199</v>
      </c>
      <c r="M106" s="34">
        <v>3506785086</v>
      </c>
      <c r="N106" s="34" t="s">
        <v>336</v>
      </c>
      <c r="O106" s="34" t="s">
        <v>341</v>
      </c>
      <c r="P106" s="36">
        <v>45334</v>
      </c>
      <c r="Q106" s="37">
        <v>1900</v>
      </c>
      <c r="R106" s="34">
        <v>418</v>
      </c>
      <c r="S106" s="34" t="s">
        <v>316</v>
      </c>
    </row>
    <row r="107" spans="1:19" hidden="1" x14ac:dyDescent="0.25">
      <c r="A107" s="34" t="s">
        <v>338</v>
      </c>
      <c r="B107" s="34" t="s">
        <v>64</v>
      </c>
      <c r="C107" s="34">
        <v>66</v>
      </c>
      <c r="D107" s="34">
        <v>300</v>
      </c>
      <c r="E107" s="34">
        <v>60</v>
      </c>
      <c r="F107" s="34" t="s">
        <v>31</v>
      </c>
      <c r="G107" s="35" t="s">
        <v>666</v>
      </c>
      <c r="H107" s="34" t="s">
        <v>66</v>
      </c>
      <c r="I107" s="35">
        <v>5</v>
      </c>
      <c r="J107" s="34" t="s">
        <v>339</v>
      </c>
      <c r="K107" s="34" t="s">
        <v>340</v>
      </c>
      <c r="L107" s="34">
        <v>7192750199</v>
      </c>
      <c r="M107" s="34">
        <v>3506785086</v>
      </c>
      <c r="N107" s="34" t="s">
        <v>336</v>
      </c>
      <c r="O107" s="34" t="s">
        <v>341</v>
      </c>
      <c r="P107" s="36">
        <v>45334</v>
      </c>
      <c r="Q107" s="37">
        <v>1900</v>
      </c>
      <c r="R107" s="34">
        <v>418</v>
      </c>
      <c r="S107" s="34" t="s">
        <v>316</v>
      </c>
    </row>
    <row r="108" spans="1:19" hidden="1" x14ac:dyDescent="0.25">
      <c r="A108" s="34" t="s">
        <v>338</v>
      </c>
      <c r="B108" s="34" t="s">
        <v>64</v>
      </c>
      <c r="C108" s="34">
        <v>44</v>
      </c>
      <c r="D108" s="34">
        <v>200</v>
      </c>
      <c r="E108" s="34">
        <v>40</v>
      </c>
      <c r="F108" s="34" t="s">
        <v>31</v>
      </c>
      <c r="G108" s="35" t="s">
        <v>666</v>
      </c>
      <c r="H108" s="34" t="s">
        <v>66</v>
      </c>
      <c r="I108" s="35">
        <v>5</v>
      </c>
      <c r="J108" s="34" t="s">
        <v>339</v>
      </c>
      <c r="K108" s="34" t="s">
        <v>340</v>
      </c>
      <c r="L108" s="34">
        <v>7192750199</v>
      </c>
      <c r="M108" s="34">
        <v>3506785086</v>
      </c>
      <c r="N108" s="34" t="s">
        <v>336</v>
      </c>
      <c r="O108" s="34" t="s">
        <v>341</v>
      </c>
      <c r="P108" s="36">
        <v>45334</v>
      </c>
      <c r="Q108" s="37">
        <v>1900</v>
      </c>
      <c r="R108" s="34">
        <v>418</v>
      </c>
      <c r="S108" s="34" t="s">
        <v>316</v>
      </c>
    </row>
    <row r="109" spans="1:19" hidden="1" x14ac:dyDescent="0.25">
      <c r="A109" s="34" t="s">
        <v>338</v>
      </c>
      <c r="B109" s="34" t="s">
        <v>64</v>
      </c>
      <c r="C109" s="34">
        <v>44</v>
      </c>
      <c r="D109" s="34">
        <v>200</v>
      </c>
      <c r="E109" s="34">
        <v>40</v>
      </c>
      <c r="F109" s="34" t="s">
        <v>31</v>
      </c>
      <c r="G109" s="35" t="s">
        <v>666</v>
      </c>
      <c r="H109" s="34" t="s">
        <v>66</v>
      </c>
      <c r="I109" s="35">
        <v>5</v>
      </c>
      <c r="J109" s="34" t="s">
        <v>339</v>
      </c>
      <c r="K109" s="34" t="s">
        <v>340</v>
      </c>
      <c r="L109" s="34">
        <v>7192750199</v>
      </c>
      <c r="M109" s="34">
        <v>3506785086</v>
      </c>
      <c r="N109" s="34" t="s">
        <v>336</v>
      </c>
      <c r="O109" s="34" t="s">
        <v>341</v>
      </c>
      <c r="P109" s="36">
        <v>45334</v>
      </c>
      <c r="Q109" s="37">
        <v>1900</v>
      </c>
      <c r="R109" s="34">
        <v>418</v>
      </c>
      <c r="S109" s="34" t="s">
        <v>316</v>
      </c>
    </row>
    <row r="110" spans="1:19" hidden="1" x14ac:dyDescent="0.25">
      <c r="A110" s="34" t="s">
        <v>338</v>
      </c>
      <c r="B110" s="34" t="s">
        <v>64</v>
      </c>
      <c r="C110" s="34">
        <v>44</v>
      </c>
      <c r="D110" s="34">
        <v>200</v>
      </c>
      <c r="E110" s="34">
        <v>40</v>
      </c>
      <c r="F110" s="34" t="s">
        <v>31</v>
      </c>
      <c r="G110" s="35" t="s">
        <v>666</v>
      </c>
      <c r="H110" s="34" t="s">
        <v>66</v>
      </c>
      <c r="I110" s="35">
        <v>5</v>
      </c>
      <c r="J110" s="34" t="s">
        <v>339</v>
      </c>
      <c r="K110" s="34" t="s">
        <v>340</v>
      </c>
      <c r="L110" s="34">
        <v>7192750199</v>
      </c>
      <c r="M110" s="34">
        <v>3506785086</v>
      </c>
      <c r="N110" s="34" t="s">
        <v>336</v>
      </c>
      <c r="O110" s="34" t="s">
        <v>341</v>
      </c>
      <c r="P110" s="36">
        <v>45334</v>
      </c>
      <c r="Q110" s="37">
        <v>1900</v>
      </c>
      <c r="R110" s="34">
        <v>418</v>
      </c>
      <c r="S110" s="34" t="s">
        <v>316</v>
      </c>
    </row>
    <row r="111" spans="1:19" hidden="1" x14ac:dyDescent="0.25">
      <c r="A111" s="34" t="s">
        <v>338</v>
      </c>
      <c r="B111" s="34" t="s">
        <v>64</v>
      </c>
      <c r="C111" s="34">
        <v>44</v>
      </c>
      <c r="D111" s="34">
        <v>200</v>
      </c>
      <c r="E111" s="34">
        <v>40</v>
      </c>
      <c r="F111" s="34" t="s">
        <v>31</v>
      </c>
      <c r="G111" s="35" t="s">
        <v>666</v>
      </c>
      <c r="H111" s="34" t="s">
        <v>66</v>
      </c>
      <c r="I111" s="35">
        <v>5</v>
      </c>
      <c r="J111" s="34" t="s">
        <v>339</v>
      </c>
      <c r="K111" s="34" t="s">
        <v>340</v>
      </c>
      <c r="L111" s="34">
        <v>7192750199</v>
      </c>
      <c r="M111" s="34">
        <v>3506785086</v>
      </c>
      <c r="N111" s="34" t="s">
        <v>336</v>
      </c>
      <c r="O111" s="34" t="s">
        <v>341</v>
      </c>
      <c r="P111" s="36">
        <v>45334</v>
      </c>
      <c r="Q111" s="37">
        <v>1900</v>
      </c>
      <c r="R111" s="34">
        <v>418</v>
      </c>
      <c r="S111" s="34" t="s">
        <v>316</v>
      </c>
    </row>
    <row r="112" spans="1:19" hidden="1" x14ac:dyDescent="0.25">
      <c r="A112" s="34" t="s">
        <v>338</v>
      </c>
      <c r="B112" s="34" t="s">
        <v>64</v>
      </c>
      <c r="C112" s="34">
        <v>110</v>
      </c>
      <c r="D112" s="34">
        <v>500</v>
      </c>
      <c r="E112" s="34">
        <v>100</v>
      </c>
      <c r="F112" s="34" t="s">
        <v>31</v>
      </c>
      <c r="G112" s="35" t="s">
        <v>666</v>
      </c>
      <c r="H112" s="34" t="s">
        <v>66</v>
      </c>
      <c r="I112" s="35">
        <v>5</v>
      </c>
      <c r="J112" s="34" t="s">
        <v>339</v>
      </c>
      <c r="K112" s="34" t="s">
        <v>340</v>
      </c>
      <c r="L112" s="34">
        <v>7192750199</v>
      </c>
      <c r="M112" s="34">
        <v>3506785086</v>
      </c>
      <c r="N112" s="34" t="s">
        <v>336</v>
      </c>
      <c r="O112" s="34" t="s">
        <v>341</v>
      </c>
      <c r="P112" s="36">
        <v>45334</v>
      </c>
      <c r="Q112" s="37">
        <v>1900</v>
      </c>
      <c r="R112" s="34">
        <v>418</v>
      </c>
      <c r="S112" s="34" t="s">
        <v>316</v>
      </c>
    </row>
    <row r="113" spans="1:19" hidden="1" x14ac:dyDescent="0.25">
      <c r="A113" s="34" t="s">
        <v>268</v>
      </c>
      <c r="B113" s="34" t="s">
        <v>64</v>
      </c>
      <c r="C113" s="34">
        <v>110</v>
      </c>
      <c r="D113" s="34">
        <v>500</v>
      </c>
      <c r="E113" s="34">
        <v>100</v>
      </c>
      <c r="F113" s="34" t="s">
        <v>31</v>
      </c>
      <c r="G113" s="42">
        <v>0.95</v>
      </c>
      <c r="H113" s="34" t="s">
        <v>666</v>
      </c>
      <c r="I113" s="35">
        <v>5</v>
      </c>
      <c r="J113" s="34" t="s">
        <v>269</v>
      </c>
      <c r="K113" s="34" t="s">
        <v>270</v>
      </c>
      <c r="L113" s="34">
        <v>6759205086</v>
      </c>
      <c r="M113" s="34">
        <v>8599310536</v>
      </c>
      <c r="N113" s="34" t="s">
        <v>271</v>
      </c>
      <c r="O113" s="34" t="s">
        <v>272</v>
      </c>
      <c r="P113" s="36">
        <v>45421</v>
      </c>
      <c r="Q113" s="37">
        <v>500</v>
      </c>
      <c r="R113" s="34">
        <v>110</v>
      </c>
      <c r="S113" s="34" t="s">
        <v>273</v>
      </c>
    </row>
    <row r="114" spans="1:19" hidden="1" x14ac:dyDescent="0.25">
      <c r="A114" s="34" t="s">
        <v>274</v>
      </c>
      <c r="B114" s="34" t="s">
        <v>64</v>
      </c>
      <c r="C114" s="34">
        <v>92.4</v>
      </c>
      <c r="D114" s="34">
        <v>420</v>
      </c>
      <c r="E114" s="34">
        <v>84</v>
      </c>
      <c r="F114" s="34" t="s">
        <v>31</v>
      </c>
      <c r="G114" s="42">
        <v>0.95</v>
      </c>
      <c r="H114" s="34" t="s">
        <v>666</v>
      </c>
      <c r="I114" s="35">
        <v>5</v>
      </c>
      <c r="J114" s="34" t="s">
        <v>207</v>
      </c>
      <c r="K114" s="34" t="s">
        <v>275</v>
      </c>
      <c r="L114" s="34">
        <v>7354818022</v>
      </c>
      <c r="M114" s="34">
        <v>1429510061</v>
      </c>
      <c r="N114" s="34" t="s">
        <v>271</v>
      </c>
      <c r="O114" s="34" t="s">
        <v>272</v>
      </c>
      <c r="P114" s="36">
        <v>45421</v>
      </c>
      <c r="Q114" s="37">
        <v>420</v>
      </c>
      <c r="R114" s="34">
        <v>92.4</v>
      </c>
      <c r="S114" s="34" t="s">
        <v>276</v>
      </c>
    </row>
    <row r="115" spans="1:19" hidden="1" x14ac:dyDescent="0.25">
      <c r="A115" s="34" t="s">
        <v>277</v>
      </c>
      <c r="B115" s="34" t="s">
        <v>64</v>
      </c>
      <c r="C115" s="34">
        <v>107.8</v>
      </c>
      <c r="D115" s="34">
        <v>490</v>
      </c>
      <c r="E115" s="34">
        <v>98</v>
      </c>
      <c r="F115" s="34" t="s">
        <v>31</v>
      </c>
      <c r="G115" s="42">
        <v>0.95</v>
      </c>
      <c r="H115" s="34" t="s">
        <v>666</v>
      </c>
      <c r="I115" s="35">
        <v>5</v>
      </c>
      <c r="J115" s="34" t="s">
        <v>207</v>
      </c>
      <c r="K115" s="34" t="s">
        <v>278</v>
      </c>
      <c r="L115" s="34">
        <v>9753894782</v>
      </c>
      <c r="M115" s="34">
        <v>5429510065</v>
      </c>
      <c r="N115" s="34" t="s">
        <v>271</v>
      </c>
      <c r="O115" s="34" t="s">
        <v>272</v>
      </c>
      <c r="P115" s="36">
        <v>45421</v>
      </c>
      <c r="Q115" s="37">
        <v>490</v>
      </c>
      <c r="R115" s="34">
        <v>107.8</v>
      </c>
      <c r="S115" s="34" t="s">
        <v>279</v>
      </c>
    </row>
    <row r="116" spans="1:19" hidden="1" x14ac:dyDescent="0.25">
      <c r="A116" s="34" t="s">
        <v>280</v>
      </c>
      <c r="B116" s="34" t="s">
        <v>64</v>
      </c>
      <c r="C116" s="34">
        <v>233.2</v>
      </c>
      <c r="D116" s="34">
        <v>1060</v>
      </c>
      <c r="E116" s="34">
        <v>212</v>
      </c>
      <c r="F116" s="34" t="s">
        <v>31</v>
      </c>
      <c r="G116" s="42">
        <v>0.92</v>
      </c>
      <c r="H116" s="34" t="s">
        <v>666</v>
      </c>
      <c r="I116" s="35">
        <v>5</v>
      </c>
      <c r="J116" s="34" t="s">
        <v>281</v>
      </c>
      <c r="K116" s="34" t="s">
        <v>282</v>
      </c>
      <c r="L116" s="34">
        <v>201463689</v>
      </c>
      <c r="M116" s="34">
        <v>6384910908</v>
      </c>
      <c r="N116" s="34" t="s">
        <v>271</v>
      </c>
      <c r="O116" s="34" t="s">
        <v>238</v>
      </c>
      <c r="P116" s="36">
        <v>45421</v>
      </c>
      <c r="Q116" s="37">
        <v>1060</v>
      </c>
      <c r="R116" s="34">
        <v>233.2</v>
      </c>
      <c r="S116" s="34" t="s">
        <v>283</v>
      </c>
    </row>
    <row r="117" spans="1:19" hidden="1" x14ac:dyDescent="0.25">
      <c r="A117" s="34" t="s">
        <v>284</v>
      </c>
      <c r="B117" s="34" t="s">
        <v>64</v>
      </c>
      <c r="C117" s="34">
        <v>88</v>
      </c>
      <c r="D117" s="34">
        <v>400</v>
      </c>
      <c r="E117" s="34">
        <v>80</v>
      </c>
      <c r="F117" s="34" t="s">
        <v>31</v>
      </c>
      <c r="G117" s="42">
        <v>0.96</v>
      </c>
      <c r="H117" s="34" t="s">
        <v>666</v>
      </c>
      <c r="I117" s="35">
        <v>5</v>
      </c>
      <c r="J117" s="34" t="s">
        <v>285</v>
      </c>
      <c r="K117" s="34" t="s">
        <v>286</v>
      </c>
      <c r="L117" s="34">
        <v>9127400000</v>
      </c>
      <c r="M117" s="34">
        <v>9127400111</v>
      </c>
      <c r="N117" s="34" t="s">
        <v>271</v>
      </c>
      <c r="O117" s="34" t="s">
        <v>238</v>
      </c>
      <c r="P117" s="36">
        <v>45421</v>
      </c>
      <c r="Q117" s="37">
        <v>400</v>
      </c>
      <c r="R117" s="34">
        <v>88</v>
      </c>
      <c r="S117" s="34" t="s">
        <v>218</v>
      </c>
    </row>
    <row r="118" spans="1:19" hidden="1" x14ac:dyDescent="0.25">
      <c r="A118" s="34" t="s">
        <v>287</v>
      </c>
      <c r="B118" s="34" t="s">
        <v>64</v>
      </c>
      <c r="C118" s="34">
        <v>44</v>
      </c>
      <c r="D118" s="34">
        <v>200</v>
      </c>
      <c r="E118" s="34">
        <v>40</v>
      </c>
      <c r="F118" s="34" t="s">
        <v>31</v>
      </c>
      <c r="G118" s="42">
        <v>0.96</v>
      </c>
      <c r="H118" s="34" t="s">
        <v>666</v>
      </c>
      <c r="I118" s="35">
        <v>5</v>
      </c>
      <c r="J118" s="34" t="s">
        <v>288</v>
      </c>
      <c r="K118" s="34" t="s">
        <v>289</v>
      </c>
      <c r="L118" s="34">
        <v>8671410000</v>
      </c>
      <c r="M118" s="34">
        <v>8671410091</v>
      </c>
      <c r="N118" s="34" t="s">
        <v>271</v>
      </c>
      <c r="O118" s="34" t="s">
        <v>211</v>
      </c>
      <c r="P118" s="36">
        <v>45433</v>
      </c>
      <c r="Q118" s="37">
        <v>200</v>
      </c>
      <c r="R118" s="34">
        <v>44</v>
      </c>
      <c r="S118" s="34" t="s">
        <v>290</v>
      </c>
    </row>
    <row r="119" spans="1:19" hidden="1" x14ac:dyDescent="0.25">
      <c r="A119" s="34" t="s">
        <v>291</v>
      </c>
      <c r="B119" s="34" t="s">
        <v>64</v>
      </c>
      <c r="C119" s="34">
        <v>88</v>
      </c>
      <c r="D119" s="34">
        <v>400</v>
      </c>
      <c r="E119" s="34">
        <v>80</v>
      </c>
      <c r="F119" s="34" t="s">
        <v>31</v>
      </c>
      <c r="G119" s="42">
        <v>0.96</v>
      </c>
      <c r="H119" s="34" t="s">
        <v>666</v>
      </c>
      <c r="I119" s="35">
        <v>5</v>
      </c>
      <c r="J119" s="34" t="s">
        <v>292</v>
      </c>
      <c r="K119" s="34" t="s">
        <v>293</v>
      </c>
      <c r="L119" s="34">
        <v>2683900000</v>
      </c>
      <c r="M119" s="34">
        <v>2683900544</v>
      </c>
      <c r="N119" s="34" t="s">
        <v>271</v>
      </c>
      <c r="O119" s="34" t="s">
        <v>211</v>
      </c>
      <c r="P119" s="36">
        <v>45433</v>
      </c>
      <c r="Q119" s="37">
        <v>400</v>
      </c>
      <c r="R119" s="34">
        <v>88</v>
      </c>
      <c r="S119" s="34" t="s">
        <v>294</v>
      </c>
    </row>
    <row r="120" spans="1:19" hidden="1" x14ac:dyDescent="0.25">
      <c r="A120" s="34" t="s">
        <v>295</v>
      </c>
      <c r="B120" s="34" t="s">
        <v>64</v>
      </c>
      <c r="C120" s="34">
        <v>110</v>
      </c>
      <c r="D120" s="34">
        <v>500</v>
      </c>
      <c r="E120" s="34">
        <v>100</v>
      </c>
      <c r="F120" s="34" t="s">
        <v>31</v>
      </c>
      <c r="G120" s="42">
        <v>0.96</v>
      </c>
      <c r="H120" s="34" t="s">
        <v>514</v>
      </c>
      <c r="I120" s="35">
        <v>5</v>
      </c>
      <c r="J120" s="34" t="s">
        <v>296</v>
      </c>
      <c r="K120" s="34" t="s">
        <v>297</v>
      </c>
      <c r="L120" s="34">
        <v>8248120000</v>
      </c>
      <c r="M120" s="34">
        <v>8248120967</v>
      </c>
      <c r="N120" s="34" t="s">
        <v>271</v>
      </c>
      <c r="O120" s="34" t="s">
        <v>128</v>
      </c>
      <c r="P120" s="36">
        <v>45502</v>
      </c>
      <c r="Q120" s="37">
        <v>1000</v>
      </c>
      <c r="R120" s="34">
        <v>220</v>
      </c>
      <c r="S120" s="34" t="s">
        <v>298</v>
      </c>
    </row>
    <row r="121" spans="1:19" hidden="1" x14ac:dyDescent="0.25">
      <c r="A121" s="34" t="s">
        <v>295</v>
      </c>
      <c r="B121" s="34" t="s">
        <v>64</v>
      </c>
      <c r="C121" s="34">
        <v>110</v>
      </c>
      <c r="D121" s="34">
        <v>500</v>
      </c>
      <c r="E121" s="34">
        <v>100</v>
      </c>
      <c r="F121" s="34" t="s">
        <v>31</v>
      </c>
      <c r="G121" s="42">
        <v>0.96</v>
      </c>
      <c r="H121" s="34" t="s">
        <v>514</v>
      </c>
      <c r="I121" s="35">
        <v>5</v>
      </c>
      <c r="J121" s="34" t="s">
        <v>296</v>
      </c>
      <c r="K121" s="34" t="s">
        <v>297</v>
      </c>
      <c r="L121" s="34">
        <v>8248120000</v>
      </c>
      <c r="M121" s="34">
        <v>8248120967</v>
      </c>
      <c r="N121" s="34" t="s">
        <v>271</v>
      </c>
      <c r="O121" s="34" t="s">
        <v>128</v>
      </c>
      <c r="P121" s="36">
        <v>45502</v>
      </c>
      <c r="Q121" s="37">
        <v>1000</v>
      </c>
      <c r="R121" s="34">
        <v>220</v>
      </c>
      <c r="S121" s="34" t="s">
        <v>298</v>
      </c>
    </row>
    <row r="122" spans="1:19" hidden="1" x14ac:dyDescent="0.25">
      <c r="A122" s="34" t="s">
        <v>299</v>
      </c>
      <c r="B122" s="34" t="s">
        <v>64</v>
      </c>
      <c r="C122" s="34">
        <v>88</v>
      </c>
      <c r="D122" s="34">
        <v>400</v>
      </c>
      <c r="E122" s="34">
        <v>80</v>
      </c>
      <c r="F122" s="34" t="s">
        <v>31</v>
      </c>
      <c r="G122" s="42">
        <v>0.96</v>
      </c>
      <c r="H122" s="34" t="s">
        <v>666</v>
      </c>
      <c r="I122" s="35">
        <v>5</v>
      </c>
      <c r="J122" s="34" t="s">
        <v>300</v>
      </c>
      <c r="K122" s="34" t="s">
        <v>301</v>
      </c>
      <c r="L122" s="34">
        <v>6983600000</v>
      </c>
      <c r="M122" s="34">
        <v>6983600209</v>
      </c>
      <c r="N122" s="34" t="s">
        <v>271</v>
      </c>
      <c r="O122" s="34" t="s">
        <v>254</v>
      </c>
      <c r="P122" s="36">
        <v>45546</v>
      </c>
      <c r="Q122" s="37">
        <v>400</v>
      </c>
      <c r="R122" s="34">
        <v>88</v>
      </c>
      <c r="S122" s="34" t="s">
        <v>243</v>
      </c>
    </row>
    <row r="123" spans="1:19" hidden="1" x14ac:dyDescent="0.25">
      <c r="A123" s="34" t="s">
        <v>342</v>
      </c>
      <c r="B123" s="34" t="s">
        <v>64</v>
      </c>
      <c r="C123" s="34">
        <v>110</v>
      </c>
      <c r="D123" s="34">
        <v>600</v>
      </c>
      <c r="E123" s="34">
        <v>100</v>
      </c>
      <c r="F123" s="34" t="s">
        <v>31</v>
      </c>
      <c r="G123" s="42">
        <v>0.96</v>
      </c>
      <c r="H123" s="34" t="s">
        <v>514</v>
      </c>
      <c r="I123" s="35">
        <v>6</v>
      </c>
      <c r="J123" s="34" t="s">
        <v>343</v>
      </c>
      <c r="K123" s="34" t="s">
        <v>344</v>
      </c>
      <c r="L123" s="34">
        <v>6882000000</v>
      </c>
      <c r="M123" s="34">
        <v>6882000184</v>
      </c>
      <c r="N123" s="34" t="s">
        <v>345</v>
      </c>
      <c r="O123" s="34" t="s">
        <v>159</v>
      </c>
      <c r="P123" s="36">
        <v>45597</v>
      </c>
      <c r="Q123" s="37">
        <v>1400</v>
      </c>
      <c r="R123" s="34">
        <v>220</v>
      </c>
      <c r="S123" s="34" t="s">
        <v>185</v>
      </c>
    </row>
    <row r="124" spans="1:19" hidden="1" x14ac:dyDescent="0.25">
      <c r="A124" s="34" t="s">
        <v>342</v>
      </c>
      <c r="B124" s="34" t="s">
        <v>64</v>
      </c>
      <c r="C124" s="34">
        <v>110</v>
      </c>
      <c r="D124" s="34">
        <v>600</v>
      </c>
      <c r="E124" s="34">
        <v>100</v>
      </c>
      <c r="F124" s="34" t="s">
        <v>31</v>
      </c>
      <c r="G124" s="42">
        <v>0.96</v>
      </c>
      <c r="H124" s="34" t="s">
        <v>666</v>
      </c>
      <c r="I124" s="35">
        <v>100</v>
      </c>
      <c r="J124" s="34" t="s">
        <v>343</v>
      </c>
      <c r="K124" s="34" t="s">
        <v>344</v>
      </c>
      <c r="L124" s="34">
        <v>6882000000</v>
      </c>
      <c r="M124" s="34">
        <v>6882000184</v>
      </c>
      <c r="N124" s="34" t="s">
        <v>345</v>
      </c>
      <c r="O124" s="34" t="s">
        <v>159</v>
      </c>
      <c r="P124" s="36">
        <v>45597</v>
      </c>
      <c r="Q124" s="37">
        <v>1400</v>
      </c>
      <c r="R124" s="34">
        <v>220</v>
      </c>
      <c r="S124" s="34" t="s">
        <v>185</v>
      </c>
    </row>
    <row r="125" spans="1:19" hidden="1" x14ac:dyDescent="0.25">
      <c r="A125" s="34" t="s">
        <v>310</v>
      </c>
      <c r="B125" s="34" t="s">
        <v>64</v>
      </c>
      <c r="C125" s="34">
        <v>88</v>
      </c>
      <c r="D125" s="34">
        <v>400</v>
      </c>
      <c r="E125" s="34">
        <v>60</v>
      </c>
      <c r="F125" s="34" t="s">
        <v>31</v>
      </c>
      <c r="G125" s="42">
        <v>0.96</v>
      </c>
      <c r="H125" s="34" t="s">
        <v>514</v>
      </c>
      <c r="I125" s="35">
        <v>6</v>
      </c>
      <c r="J125" s="34" t="s">
        <v>311</v>
      </c>
      <c r="K125" s="34" t="s">
        <v>312</v>
      </c>
      <c r="L125" s="34">
        <v>8456410000</v>
      </c>
      <c r="M125" s="34">
        <v>8456410337</v>
      </c>
      <c r="N125" s="34" t="s">
        <v>305</v>
      </c>
      <c r="O125" s="34" t="s">
        <v>313</v>
      </c>
      <c r="P125" s="36">
        <v>45622</v>
      </c>
      <c r="Q125" s="37">
        <v>25500</v>
      </c>
      <c r="R125" s="34">
        <v>4488</v>
      </c>
      <c r="S125" s="34" t="s">
        <v>314</v>
      </c>
    </row>
    <row r="126" spans="1:19" hidden="1" x14ac:dyDescent="0.25">
      <c r="A126" s="34" t="s">
        <v>310</v>
      </c>
      <c r="B126" s="34" t="s">
        <v>64</v>
      </c>
      <c r="C126" s="34">
        <v>88</v>
      </c>
      <c r="D126" s="34">
        <v>400</v>
      </c>
      <c r="E126" s="34">
        <v>60</v>
      </c>
      <c r="F126" s="34" t="s">
        <v>31</v>
      </c>
      <c r="G126" s="42">
        <v>0.96</v>
      </c>
      <c r="H126" s="34" t="s">
        <v>514</v>
      </c>
      <c r="I126" s="35">
        <v>6</v>
      </c>
      <c r="J126" s="34" t="s">
        <v>311</v>
      </c>
      <c r="K126" s="34" t="s">
        <v>312</v>
      </c>
      <c r="L126" s="34">
        <v>8456410000</v>
      </c>
      <c r="M126" s="34">
        <v>8456410337</v>
      </c>
      <c r="N126" s="34" t="s">
        <v>305</v>
      </c>
      <c r="O126" s="34" t="s">
        <v>313</v>
      </c>
      <c r="P126" s="36">
        <v>45622</v>
      </c>
      <c r="Q126" s="37">
        <v>25500</v>
      </c>
      <c r="R126" s="34">
        <v>4488</v>
      </c>
      <c r="S126" s="34" t="s">
        <v>314</v>
      </c>
    </row>
    <row r="127" spans="1:19" hidden="1" x14ac:dyDescent="0.25">
      <c r="A127" s="34" t="s">
        <v>310</v>
      </c>
      <c r="B127" s="34" t="s">
        <v>64</v>
      </c>
      <c r="C127" s="34">
        <v>88</v>
      </c>
      <c r="D127" s="34">
        <v>400</v>
      </c>
      <c r="E127" s="34">
        <v>60</v>
      </c>
      <c r="F127" s="34" t="s">
        <v>31</v>
      </c>
      <c r="G127" s="42">
        <v>0.96</v>
      </c>
      <c r="H127" s="34" t="s">
        <v>514</v>
      </c>
      <c r="I127" s="35">
        <v>6</v>
      </c>
      <c r="J127" s="34" t="s">
        <v>311</v>
      </c>
      <c r="K127" s="34" t="s">
        <v>312</v>
      </c>
      <c r="L127" s="34">
        <v>8456410000</v>
      </c>
      <c r="M127" s="34">
        <v>8456410337</v>
      </c>
      <c r="N127" s="34" t="s">
        <v>305</v>
      </c>
      <c r="O127" s="34" t="s">
        <v>313</v>
      </c>
      <c r="P127" s="36">
        <v>45622</v>
      </c>
      <c r="Q127" s="37">
        <v>25500</v>
      </c>
      <c r="R127" s="34">
        <v>4488</v>
      </c>
      <c r="S127" s="34" t="s">
        <v>314</v>
      </c>
    </row>
    <row r="128" spans="1:19" hidden="1" x14ac:dyDescent="0.25">
      <c r="A128" s="34" t="s">
        <v>310</v>
      </c>
      <c r="B128" s="34" t="s">
        <v>64</v>
      </c>
      <c r="C128" s="34">
        <v>88</v>
      </c>
      <c r="D128" s="34">
        <v>400</v>
      </c>
      <c r="E128" s="34">
        <v>80</v>
      </c>
      <c r="F128" s="34" t="s">
        <v>31</v>
      </c>
      <c r="G128" s="42">
        <v>0.96</v>
      </c>
      <c r="H128" s="34" t="s">
        <v>514</v>
      </c>
      <c r="I128" s="35">
        <v>6</v>
      </c>
      <c r="J128" s="34" t="s">
        <v>311</v>
      </c>
      <c r="K128" s="34" t="s">
        <v>312</v>
      </c>
      <c r="L128" s="34">
        <v>8456410000</v>
      </c>
      <c r="M128" s="34">
        <v>8456410337</v>
      </c>
      <c r="N128" s="34" t="s">
        <v>305</v>
      </c>
      <c r="O128" s="34" t="s">
        <v>313</v>
      </c>
      <c r="P128" s="36">
        <v>45622</v>
      </c>
      <c r="Q128" s="37">
        <v>25500</v>
      </c>
      <c r="R128" s="34">
        <v>4488</v>
      </c>
      <c r="S128" s="34" t="s">
        <v>314</v>
      </c>
    </row>
    <row r="129" spans="1:19" hidden="1" x14ac:dyDescent="0.25">
      <c r="A129" s="34" t="s">
        <v>310</v>
      </c>
      <c r="B129" s="34" t="s">
        <v>64</v>
      </c>
      <c r="C129" s="34">
        <v>88</v>
      </c>
      <c r="D129" s="34">
        <v>400</v>
      </c>
      <c r="E129" s="34">
        <v>80</v>
      </c>
      <c r="F129" s="34" t="s">
        <v>31</v>
      </c>
      <c r="G129" s="42">
        <v>0.96</v>
      </c>
      <c r="H129" s="34" t="s">
        <v>514</v>
      </c>
      <c r="I129" s="35">
        <v>6</v>
      </c>
      <c r="J129" s="34" t="s">
        <v>311</v>
      </c>
      <c r="K129" s="34" t="s">
        <v>312</v>
      </c>
      <c r="L129" s="34">
        <v>8456410000</v>
      </c>
      <c r="M129" s="34">
        <v>8456410337</v>
      </c>
      <c r="N129" s="34" t="s">
        <v>305</v>
      </c>
      <c r="O129" s="34" t="s">
        <v>313</v>
      </c>
      <c r="P129" s="36">
        <v>45622</v>
      </c>
      <c r="Q129" s="37">
        <v>25500</v>
      </c>
      <c r="R129" s="34">
        <v>4488</v>
      </c>
      <c r="S129" s="34" t="s">
        <v>314</v>
      </c>
    </row>
    <row r="130" spans="1:19" hidden="1" x14ac:dyDescent="0.25">
      <c r="A130" s="34" t="s">
        <v>310</v>
      </c>
      <c r="B130" s="34" t="s">
        <v>64</v>
      </c>
      <c r="C130" s="34">
        <v>88</v>
      </c>
      <c r="D130" s="34">
        <v>400</v>
      </c>
      <c r="E130" s="34">
        <v>80</v>
      </c>
      <c r="F130" s="34" t="s">
        <v>31</v>
      </c>
      <c r="G130" s="42">
        <v>0.96</v>
      </c>
      <c r="H130" s="34" t="s">
        <v>514</v>
      </c>
      <c r="I130" s="35">
        <v>6</v>
      </c>
      <c r="J130" s="34" t="s">
        <v>311</v>
      </c>
      <c r="K130" s="34" t="s">
        <v>312</v>
      </c>
      <c r="L130" s="34">
        <v>8456410000</v>
      </c>
      <c r="M130" s="34">
        <v>8456410337</v>
      </c>
      <c r="N130" s="34" t="s">
        <v>305</v>
      </c>
      <c r="O130" s="34" t="s">
        <v>313</v>
      </c>
      <c r="P130" s="36">
        <v>45622</v>
      </c>
      <c r="Q130" s="37">
        <v>25500</v>
      </c>
      <c r="R130" s="34">
        <v>4488</v>
      </c>
      <c r="S130" s="34" t="s">
        <v>314</v>
      </c>
    </row>
    <row r="131" spans="1:19" hidden="1" x14ac:dyDescent="0.25">
      <c r="A131" s="34" t="s">
        <v>310</v>
      </c>
      <c r="B131" s="34" t="s">
        <v>64</v>
      </c>
      <c r="C131" s="34">
        <v>88</v>
      </c>
      <c r="D131" s="34">
        <v>400</v>
      </c>
      <c r="E131" s="34">
        <v>80</v>
      </c>
      <c r="F131" s="34" t="s">
        <v>31</v>
      </c>
      <c r="G131" s="42">
        <v>0.96</v>
      </c>
      <c r="H131" s="34" t="s">
        <v>514</v>
      </c>
      <c r="I131" s="35">
        <v>6</v>
      </c>
      <c r="J131" s="34" t="s">
        <v>311</v>
      </c>
      <c r="K131" s="34" t="s">
        <v>312</v>
      </c>
      <c r="L131" s="34">
        <v>8456410000</v>
      </c>
      <c r="M131" s="34">
        <v>8456410337</v>
      </c>
      <c r="N131" s="34" t="s">
        <v>305</v>
      </c>
      <c r="O131" s="34" t="s">
        <v>313</v>
      </c>
      <c r="P131" s="36">
        <v>45622</v>
      </c>
      <c r="Q131" s="37">
        <v>25500</v>
      </c>
      <c r="R131" s="34">
        <v>4488</v>
      </c>
      <c r="S131" s="34" t="s">
        <v>314</v>
      </c>
    </row>
    <row r="132" spans="1:19" hidden="1" x14ac:dyDescent="0.25">
      <c r="A132" s="34" t="s">
        <v>310</v>
      </c>
      <c r="B132" s="34" t="s">
        <v>64</v>
      </c>
      <c r="C132" s="34">
        <v>88</v>
      </c>
      <c r="D132" s="34">
        <v>400</v>
      </c>
      <c r="E132" s="34">
        <v>80</v>
      </c>
      <c r="F132" s="34" t="s">
        <v>31</v>
      </c>
      <c r="G132" s="42">
        <v>0.96</v>
      </c>
      <c r="H132" s="34" t="s">
        <v>514</v>
      </c>
      <c r="I132" s="35">
        <v>6</v>
      </c>
      <c r="J132" s="34" t="s">
        <v>311</v>
      </c>
      <c r="K132" s="34" t="s">
        <v>312</v>
      </c>
      <c r="L132" s="34">
        <v>8456410000</v>
      </c>
      <c r="M132" s="34">
        <v>8456410337</v>
      </c>
      <c r="N132" s="34" t="s">
        <v>305</v>
      </c>
      <c r="O132" s="34" t="s">
        <v>313</v>
      </c>
      <c r="P132" s="36">
        <v>45622</v>
      </c>
      <c r="Q132" s="37">
        <v>25500</v>
      </c>
      <c r="R132" s="34">
        <v>4488</v>
      </c>
      <c r="S132" s="34" t="s">
        <v>314</v>
      </c>
    </row>
    <row r="133" spans="1:19" hidden="1" x14ac:dyDescent="0.25">
      <c r="A133" s="34" t="s">
        <v>310</v>
      </c>
      <c r="B133" s="34" t="s">
        <v>64</v>
      </c>
      <c r="C133" s="34">
        <v>88</v>
      </c>
      <c r="D133" s="34">
        <v>400</v>
      </c>
      <c r="E133" s="34">
        <v>80</v>
      </c>
      <c r="F133" s="34" t="s">
        <v>31</v>
      </c>
      <c r="G133" s="42">
        <v>0.96</v>
      </c>
      <c r="H133" s="34" t="s">
        <v>514</v>
      </c>
      <c r="I133" s="35">
        <v>6</v>
      </c>
      <c r="J133" s="34" t="s">
        <v>311</v>
      </c>
      <c r="K133" s="34" t="s">
        <v>312</v>
      </c>
      <c r="L133" s="34">
        <v>8456410000</v>
      </c>
      <c r="M133" s="34">
        <v>8456410337</v>
      </c>
      <c r="N133" s="34" t="s">
        <v>305</v>
      </c>
      <c r="O133" s="34" t="s">
        <v>313</v>
      </c>
      <c r="P133" s="36">
        <v>45622</v>
      </c>
      <c r="Q133" s="37">
        <v>25500</v>
      </c>
      <c r="R133" s="34">
        <v>4488</v>
      </c>
      <c r="S133" s="34" t="s">
        <v>314</v>
      </c>
    </row>
    <row r="134" spans="1:19" hidden="1" x14ac:dyDescent="0.25">
      <c r="A134" s="34" t="s">
        <v>310</v>
      </c>
      <c r="B134" s="34" t="s">
        <v>64</v>
      </c>
      <c r="C134" s="34">
        <v>88</v>
      </c>
      <c r="D134" s="34">
        <v>400</v>
      </c>
      <c r="E134" s="34">
        <v>80</v>
      </c>
      <c r="F134" s="34" t="s">
        <v>31</v>
      </c>
      <c r="G134" s="42">
        <v>0.96</v>
      </c>
      <c r="H134" s="34" t="s">
        <v>514</v>
      </c>
      <c r="I134" s="35">
        <v>6</v>
      </c>
      <c r="J134" s="34" t="s">
        <v>311</v>
      </c>
      <c r="K134" s="34" t="s">
        <v>312</v>
      </c>
      <c r="L134" s="34">
        <v>8456410000</v>
      </c>
      <c r="M134" s="34">
        <v>8456410337</v>
      </c>
      <c r="N134" s="34" t="s">
        <v>305</v>
      </c>
      <c r="O134" s="34" t="s">
        <v>313</v>
      </c>
      <c r="P134" s="36">
        <v>45622</v>
      </c>
      <c r="Q134" s="37">
        <v>25500</v>
      </c>
      <c r="R134" s="34">
        <v>4488</v>
      </c>
      <c r="S134" s="34" t="s">
        <v>314</v>
      </c>
    </row>
    <row r="135" spans="1:19" hidden="1" x14ac:dyDescent="0.25">
      <c r="A135" s="34" t="s">
        <v>310</v>
      </c>
      <c r="B135" s="34" t="s">
        <v>64</v>
      </c>
      <c r="C135" s="34">
        <v>88</v>
      </c>
      <c r="D135" s="34">
        <v>400</v>
      </c>
      <c r="E135" s="34">
        <v>80</v>
      </c>
      <c r="F135" s="34" t="s">
        <v>31</v>
      </c>
      <c r="G135" s="42">
        <v>0.96</v>
      </c>
      <c r="H135" s="34" t="s">
        <v>514</v>
      </c>
      <c r="I135" s="35">
        <v>6</v>
      </c>
      <c r="J135" s="34" t="s">
        <v>311</v>
      </c>
      <c r="K135" s="34" t="s">
        <v>312</v>
      </c>
      <c r="L135" s="34">
        <v>8456410000</v>
      </c>
      <c r="M135" s="34">
        <v>8456410337</v>
      </c>
      <c r="N135" s="34" t="s">
        <v>305</v>
      </c>
      <c r="O135" s="34" t="s">
        <v>313</v>
      </c>
      <c r="P135" s="36">
        <v>45622</v>
      </c>
      <c r="Q135" s="37">
        <v>25500</v>
      </c>
      <c r="R135" s="34">
        <v>4488</v>
      </c>
      <c r="S135" s="34" t="s">
        <v>314</v>
      </c>
    </row>
    <row r="136" spans="1:19" hidden="1" x14ac:dyDescent="0.25">
      <c r="A136" s="34" t="s">
        <v>310</v>
      </c>
      <c r="B136" s="34" t="s">
        <v>64</v>
      </c>
      <c r="C136" s="34">
        <v>88</v>
      </c>
      <c r="D136" s="34">
        <v>400</v>
      </c>
      <c r="E136" s="34">
        <v>80</v>
      </c>
      <c r="F136" s="34" t="s">
        <v>31</v>
      </c>
      <c r="G136" s="42">
        <v>0.96</v>
      </c>
      <c r="H136" s="34" t="s">
        <v>514</v>
      </c>
      <c r="I136" s="35">
        <v>6</v>
      </c>
      <c r="J136" s="34" t="s">
        <v>311</v>
      </c>
      <c r="K136" s="34" t="s">
        <v>312</v>
      </c>
      <c r="L136" s="34">
        <v>8456410000</v>
      </c>
      <c r="M136" s="34">
        <v>8456410337</v>
      </c>
      <c r="N136" s="34" t="s">
        <v>305</v>
      </c>
      <c r="O136" s="34" t="s">
        <v>313</v>
      </c>
      <c r="P136" s="36">
        <v>45622</v>
      </c>
      <c r="Q136" s="37">
        <v>25500</v>
      </c>
      <c r="R136" s="34">
        <v>4488</v>
      </c>
      <c r="S136" s="34" t="s">
        <v>314</v>
      </c>
    </row>
    <row r="137" spans="1:19" hidden="1" x14ac:dyDescent="0.25">
      <c r="A137" s="34" t="s">
        <v>310</v>
      </c>
      <c r="B137" s="34" t="s">
        <v>64</v>
      </c>
      <c r="C137" s="34">
        <v>88</v>
      </c>
      <c r="D137" s="34">
        <v>400</v>
      </c>
      <c r="E137" s="34">
        <v>80</v>
      </c>
      <c r="F137" s="34" t="s">
        <v>31</v>
      </c>
      <c r="G137" s="42">
        <v>0.96</v>
      </c>
      <c r="H137" s="34" t="s">
        <v>514</v>
      </c>
      <c r="I137" s="35">
        <v>6</v>
      </c>
      <c r="J137" s="34" t="s">
        <v>311</v>
      </c>
      <c r="K137" s="34" t="s">
        <v>312</v>
      </c>
      <c r="L137" s="34">
        <v>8456410000</v>
      </c>
      <c r="M137" s="34">
        <v>8456410337</v>
      </c>
      <c r="N137" s="34" t="s">
        <v>305</v>
      </c>
      <c r="O137" s="34" t="s">
        <v>313</v>
      </c>
      <c r="P137" s="36">
        <v>45622</v>
      </c>
      <c r="Q137" s="37">
        <v>25500</v>
      </c>
      <c r="R137" s="34">
        <v>4488</v>
      </c>
      <c r="S137" s="34" t="s">
        <v>314</v>
      </c>
    </row>
    <row r="138" spans="1:19" hidden="1" x14ac:dyDescent="0.25">
      <c r="A138" s="34" t="s">
        <v>310</v>
      </c>
      <c r="B138" s="34" t="s">
        <v>64</v>
      </c>
      <c r="C138" s="34">
        <v>88</v>
      </c>
      <c r="D138" s="34">
        <v>400</v>
      </c>
      <c r="E138" s="34">
        <v>80</v>
      </c>
      <c r="F138" s="34" t="s">
        <v>31</v>
      </c>
      <c r="G138" s="42">
        <v>0.96</v>
      </c>
      <c r="H138" s="34" t="s">
        <v>514</v>
      </c>
      <c r="I138" s="35">
        <v>6</v>
      </c>
      <c r="J138" s="34" t="s">
        <v>311</v>
      </c>
      <c r="K138" s="34" t="s">
        <v>312</v>
      </c>
      <c r="L138" s="34">
        <v>8456410000</v>
      </c>
      <c r="M138" s="34">
        <v>8456410337</v>
      </c>
      <c r="N138" s="34" t="s">
        <v>305</v>
      </c>
      <c r="O138" s="34" t="s">
        <v>313</v>
      </c>
      <c r="P138" s="36">
        <v>45622</v>
      </c>
      <c r="Q138" s="37">
        <v>25500</v>
      </c>
      <c r="R138" s="34">
        <v>4488</v>
      </c>
      <c r="S138" s="34" t="s">
        <v>314</v>
      </c>
    </row>
    <row r="139" spans="1:19" hidden="1" x14ac:dyDescent="0.25">
      <c r="A139" s="34" t="s">
        <v>310</v>
      </c>
      <c r="B139" s="34" t="s">
        <v>64</v>
      </c>
      <c r="C139" s="34">
        <v>88</v>
      </c>
      <c r="D139" s="34">
        <v>400</v>
      </c>
      <c r="E139" s="34">
        <v>80</v>
      </c>
      <c r="F139" s="34" t="s">
        <v>31</v>
      </c>
      <c r="G139" s="42">
        <v>0.96</v>
      </c>
      <c r="H139" s="34" t="s">
        <v>514</v>
      </c>
      <c r="I139" s="35">
        <v>6</v>
      </c>
      <c r="J139" s="34" t="s">
        <v>311</v>
      </c>
      <c r="K139" s="34" t="s">
        <v>312</v>
      </c>
      <c r="L139" s="34">
        <v>8456410000</v>
      </c>
      <c r="M139" s="34">
        <v>8456410337</v>
      </c>
      <c r="N139" s="34" t="s">
        <v>305</v>
      </c>
      <c r="O139" s="34" t="s">
        <v>313</v>
      </c>
      <c r="P139" s="36">
        <v>45622</v>
      </c>
      <c r="Q139" s="37">
        <v>25500</v>
      </c>
      <c r="R139" s="34">
        <v>4488</v>
      </c>
      <c r="S139" s="34" t="s">
        <v>314</v>
      </c>
    </row>
    <row r="140" spans="1:19" hidden="1" x14ac:dyDescent="0.25">
      <c r="A140" s="34" t="s">
        <v>310</v>
      </c>
      <c r="B140" s="34" t="s">
        <v>64</v>
      </c>
      <c r="C140" s="34">
        <v>88</v>
      </c>
      <c r="D140" s="34">
        <v>400</v>
      </c>
      <c r="E140" s="34">
        <v>80</v>
      </c>
      <c r="F140" s="34" t="s">
        <v>31</v>
      </c>
      <c r="G140" s="42">
        <v>0.96</v>
      </c>
      <c r="H140" s="34" t="s">
        <v>514</v>
      </c>
      <c r="I140" s="35">
        <v>6</v>
      </c>
      <c r="J140" s="34" t="s">
        <v>311</v>
      </c>
      <c r="K140" s="34" t="s">
        <v>312</v>
      </c>
      <c r="L140" s="34">
        <v>8456410000</v>
      </c>
      <c r="M140" s="34">
        <v>8456410337</v>
      </c>
      <c r="N140" s="34" t="s">
        <v>305</v>
      </c>
      <c r="O140" s="34" t="s">
        <v>313</v>
      </c>
      <c r="P140" s="36">
        <v>45622</v>
      </c>
      <c r="Q140" s="37">
        <v>25500</v>
      </c>
      <c r="R140" s="34">
        <v>4488</v>
      </c>
      <c r="S140" s="34" t="s">
        <v>314</v>
      </c>
    </row>
    <row r="141" spans="1:19" hidden="1" x14ac:dyDescent="0.25">
      <c r="A141" s="34" t="s">
        <v>310</v>
      </c>
      <c r="B141" s="34" t="s">
        <v>64</v>
      </c>
      <c r="C141" s="34">
        <v>88</v>
      </c>
      <c r="D141" s="34">
        <v>400</v>
      </c>
      <c r="E141" s="34">
        <v>80</v>
      </c>
      <c r="F141" s="34" t="s">
        <v>31</v>
      </c>
      <c r="G141" s="42">
        <v>0.96</v>
      </c>
      <c r="H141" s="34" t="s">
        <v>514</v>
      </c>
      <c r="I141" s="35">
        <v>6</v>
      </c>
      <c r="J141" s="34" t="s">
        <v>311</v>
      </c>
      <c r="K141" s="34" t="s">
        <v>312</v>
      </c>
      <c r="L141" s="34">
        <v>8456410000</v>
      </c>
      <c r="M141" s="34">
        <v>8456410337</v>
      </c>
      <c r="N141" s="34" t="s">
        <v>305</v>
      </c>
      <c r="O141" s="34" t="s">
        <v>313</v>
      </c>
      <c r="P141" s="36">
        <v>45622</v>
      </c>
      <c r="Q141" s="37">
        <v>25500</v>
      </c>
      <c r="R141" s="34">
        <v>4488</v>
      </c>
      <c r="S141" s="34" t="s">
        <v>314</v>
      </c>
    </row>
    <row r="142" spans="1:19" hidden="1" x14ac:dyDescent="0.25">
      <c r="A142" s="34" t="s">
        <v>310</v>
      </c>
      <c r="B142" s="34" t="s">
        <v>64</v>
      </c>
      <c r="C142" s="34">
        <v>88</v>
      </c>
      <c r="D142" s="34">
        <v>400</v>
      </c>
      <c r="E142" s="34">
        <v>80</v>
      </c>
      <c r="F142" s="34" t="s">
        <v>31</v>
      </c>
      <c r="G142" s="42">
        <v>0.96</v>
      </c>
      <c r="H142" s="34" t="s">
        <v>514</v>
      </c>
      <c r="I142" s="35">
        <v>6</v>
      </c>
      <c r="J142" s="34" t="s">
        <v>311</v>
      </c>
      <c r="K142" s="34" t="s">
        <v>312</v>
      </c>
      <c r="L142" s="34">
        <v>8456410000</v>
      </c>
      <c r="M142" s="34">
        <v>8456410337</v>
      </c>
      <c r="N142" s="34" t="s">
        <v>305</v>
      </c>
      <c r="O142" s="34" t="s">
        <v>313</v>
      </c>
      <c r="P142" s="36">
        <v>45622</v>
      </c>
      <c r="Q142" s="37">
        <v>25500</v>
      </c>
      <c r="R142" s="34">
        <v>4488</v>
      </c>
      <c r="S142" s="34" t="s">
        <v>314</v>
      </c>
    </row>
    <row r="143" spans="1:19" hidden="1" x14ac:dyDescent="0.25">
      <c r="A143" s="34" t="s">
        <v>310</v>
      </c>
      <c r="B143" s="34" t="s">
        <v>64</v>
      </c>
      <c r="C143" s="34">
        <v>88</v>
      </c>
      <c r="D143" s="34">
        <v>400</v>
      </c>
      <c r="E143" s="34">
        <v>80</v>
      </c>
      <c r="F143" s="34" t="s">
        <v>31</v>
      </c>
      <c r="G143" s="42">
        <v>0.96</v>
      </c>
      <c r="H143" s="34" t="s">
        <v>514</v>
      </c>
      <c r="I143" s="35">
        <v>6</v>
      </c>
      <c r="J143" s="34" t="s">
        <v>311</v>
      </c>
      <c r="K143" s="34" t="s">
        <v>312</v>
      </c>
      <c r="L143" s="34">
        <v>8456410000</v>
      </c>
      <c r="M143" s="34">
        <v>8456410337</v>
      </c>
      <c r="N143" s="34" t="s">
        <v>305</v>
      </c>
      <c r="O143" s="34" t="s">
        <v>313</v>
      </c>
      <c r="P143" s="36">
        <v>45622</v>
      </c>
      <c r="Q143" s="37">
        <v>25500</v>
      </c>
      <c r="R143" s="34">
        <v>4488</v>
      </c>
      <c r="S143" s="34" t="s">
        <v>314</v>
      </c>
    </row>
    <row r="144" spans="1:19" hidden="1" x14ac:dyDescent="0.25">
      <c r="A144" s="34" t="s">
        <v>310</v>
      </c>
      <c r="B144" s="34" t="s">
        <v>64</v>
      </c>
      <c r="C144" s="34">
        <v>88</v>
      </c>
      <c r="D144" s="34">
        <v>400</v>
      </c>
      <c r="E144" s="34">
        <v>80</v>
      </c>
      <c r="F144" s="34" t="s">
        <v>31</v>
      </c>
      <c r="G144" s="42">
        <v>0.96</v>
      </c>
      <c r="H144" s="34" t="s">
        <v>514</v>
      </c>
      <c r="I144" s="35">
        <v>6</v>
      </c>
      <c r="J144" s="34" t="s">
        <v>311</v>
      </c>
      <c r="K144" s="34" t="s">
        <v>312</v>
      </c>
      <c r="L144" s="34">
        <v>8456410000</v>
      </c>
      <c r="M144" s="34">
        <v>8456410337</v>
      </c>
      <c r="N144" s="34" t="s">
        <v>305</v>
      </c>
      <c r="O144" s="34" t="s">
        <v>313</v>
      </c>
      <c r="P144" s="36">
        <v>45622</v>
      </c>
      <c r="Q144" s="37">
        <v>25500</v>
      </c>
      <c r="R144" s="34">
        <v>4488</v>
      </c>
      <c r="S144" s="34" t="s">
        <v>314</v>
      </c>
    </row>
    <row r="145" spans="1:19" hidden="1" x14ac:dyDescent="0.25">
      <c r="A145" s="34" t="s">
        <v>310</v>
      </c>
      <c r="B145" s="34" t="s">
        <v>64</v>
      </c>
      <c r="C145" s="34">
        <v>88</v>
      </c>
      <c r="D145" s="34">
        <v>400</v>
      </c>
      <c r="E145" s="34">
        <v>80</v>
      </c>
      <c r="F145" s="34" t="s">
        <v>31</v>
      </c>
      <c r="G145" s="42">
        <v>0.96</v>
      </c>
      <c r="H145" s="34" t="s">
        <v>514</v>
      </c>
      <c r="I145" s="35">
        <v>6</v>
      </c>
      <c r="J145" s="34" t="s">
        <v>311</v>
      </c>
      <c r="K145" s="34" t="s">
        <v>312</v>
      </c>
      <c r="L145" s="34">
        <v>8456410000</v>
      </c>
      <c r="M145" s="34">
        <v>8456410337</v>
      </c>
      <c r="N145" s="34" t="s">
        <v>305</v>
      </c>
      <c r="O145" s="34" t="s">
        <v>313</v>
      </c>
      <c r="P145" s="36">
        <v>45622</v>
      </c>
      <c r="Q145" s="37">
        <v>25500</v>
      </c>
      <c r="R145" s="34">
        <v>4488</v>
      </c>
      <c r="S145" s="34" t="s">
        <v>314</v>
      </c>
    </row>
    <row r="146" spans="1:19" hidden="1" x14ac:dyDescent="0.25">
      <c r="A146" s="34" t="s">
        <v>310</v>
      </c>
      <c r="B146" s="34" t="s">
        <v>64</v>
      </c>
      <c r="C146" s="34">
        <v>88</v>
      </c>
      <c r="D146" s="34">
        <v>400</v>
      </c>
      <c r="E146" s="34">
        <v>80</v>
      </c>
      <c r="F146" s="34" t="s">
        <v>31</v>
      </c>
      <c r="G146" s="42">
        <v>0.96</v>
      </c>
      <c r="H146" s="34" t="s">
        <v>514</v>
      </c>
      <c r="I146" s="35">
        <v>6</v>
      </c>
      <c r="J146" s="34" t="s">
        <v>311</v>
      </c>
      <c r="K146" s="34" t="s">
        <v>312</v>
      </c>
      <c r="L146" s="34">
        <v>8456410000</v>
      </c>
      <c r="M146" s="34">
        <v>8456410337</v>
      </c>
      <c r="N146" s="34" t="s">
        <v>305</v>
      </c>
      <c r="O146" s="34" t="s">
        <v>313</v>
      </c>
      <c r="P146" s="36">
        <v>45622</v>
      </c>
      <c r="Q146" s="37">
        <v>25500</v>
      </c>
      <c r="R146" s="34">
        <v>4488</v>
      </c>
      <c r="S146" s="34" t="s">
        <v>314</v>
      </c>
    </row>
    <row r="147" spans="1:19" hidden="1" x14ac:dyDescent="0.25">
      <c r="A147" s="34" t="s">
        <v>310</v>
      </c>
      <c r="B147" s="34" t="s">
        <v>64</v>
      </c>
      <c r="C147" s="34">
        <v>88</v>
      </c>
      <c r="D147" s="34">
        <v>400</v>
      </c>
      <c r="E147" s="34">
        <v>80</v>
      </c>
      <c r="F147" s="34" t="s">
        <v>31</v>
      </c>
      <c r="G147" s="42">
        <v>0.96</v>
      </c>
      <c r="H147" s="34" t="s">
        <v>514</v>
      </c>
      <c r="I147" s="35">
        <v>6</v>
      </c>
      <c r="J147" s="34" t="s">
        <v>311</v>
      </c>
      <c r="K147" s="34" t="s">
        <v>312</v>
      </c>
      <c r="L147" s="34">
        <v>8456410000</v>
      </c>
      <c r="M147" s="34">
        <v>8456410337</v>
      </c>
      <c r="N147" s="34" t="s">
        <v>305</v>
      </c>
      <c r="O147" s="34" t="s">
        <v>313</v>
      </c>
      <c r="P147" s="36">
        <v>45622</v>
      </c>
      <c r="Q147" s="37">
        <v>25500</v>
      </c>
      <c r="R147" s="34">
        <v>4488</v>
      </c>
      <c r="S147" s="34" t="s">
        <v>314</v>
      </c>
    </row>
    <row r="148" spans="1:19" hidden="1" x14ac:dyDescent="0.25">
      <c r="A148" s="34" t="s">
        <v>310</v>
      </c>
      <c r="B148" s="34" t="s">
        <v>64</v>
      </c>
      <c r="C148" s="34">
        <v>88</v>
      </c>
      <c r="D148" s="34">
        <v>400</v>
      </c>
      <c r="E148" s="34">
        <v>80</v>
      </c>
      <c r="F148" s="34" t="s">
        <v>31</v>
      </c>
      <c r="G148" s="42">
        <v>0.96</v>
      </c>
      <c r="H148" s="34" t="s">
        <v>514</v>
      </c>
      <c r="I148" s="35">
        <v>6</v>
      </c>
      <c r="J148" s="34" t="s">
        <v>311</v>
      </c>
      <c r="K148" s="34" t="s">
        <v>312</v>
      </c>
      <c r="L148" s="34">
        <v>8456410000</v>
      </c>
      <c r="M148" s="34">
        <v>8456410337</v>
      </c>
      <c r="N148" s="34" t="s">
        <v>305</v>
      </c>
      <c r="O148" s="34" t="s">
        <v>313</v>
      </c>
      <c r="P148" s="36">
        <v>45622</v>
      </c>
      <c r="Q148" s="37">
        <v>25500</v>
      </c>
      <c r="R148" s="34">
        <v>4488</v>
      </c>
      <c r="S148" s="34" t="s">
        <v>314</v>
      </c>
    </row>
    <row r="149" spans="1:19" hidden="1" x14ac:dyDescent="0.25">
      <c r="A149" s="34" t="s">
        <v>310</v>
      </c>
      <c r="B149" s="34" t="s">
        <v>64</v>
      </c>
      <c r="C149" s="34">
        <v>88</v>
      </c>
      <c r="D149" s="34">
        <v>400</v>
      </c>
      <c r="E149" s="34">
        <v>80</v>
      </c>
      <c r="F149" s="34" t="s">
        <v>31</v>
      </c>
      <c r="G149" s="42">
        <v>0.96</v>
      </c>
      <c r="H149" s="34" t="s">
        <v>514</v>
      </c>
      <c r="I149" s="35">
        <v>6</v>
      </c>
      <c r="J149" s="34" t="s">
        <v>311</v>
      </c>
      <c r="K149" s="34" t="s">
        <v>312</v>
      </c>
      <c r="L149" s="34">
        <v>8456410000</v>
      </c>
      <c r="M149" s="34">
        <v>8456410337</v>
      </c>
      <c r="N149" s="34" t="s">
        <v>305</v>
      </c>
      <c r="O149" s="34" t="s">
        <v>313</v>
      </c>
      <c r="P149" s="36">
        <v>45622</v>
      </c>
      <c r="Q149" s="37">
        <v>25500</v>
      </c>
      <c r="R149" s="34">
        <v>4488</v>
      </c>
      <c r="S149" s="34" t="s">
        <v>314</v>
      </c>
    </row>
    <row r="150" spans="1:19" hidden="1" x14ac:dyDescent="0.25">
      <c r="A150" s="34" t="s">
        <v>310</v>
      </c>
      <c r="B150" s="34" t="s">
        <v>64</v>
      </c>
      <c r="C150" s="34">
        <v>88</v>
      </c>
      <c r="D150" s="34">
        <v>400</v>
      </c>
      <c r="E150" s="34">
        <v>80</v>
      </c>
      <c r="F150" s="34" t="s">
        <v>31</v>
      </c>
      <c r="G150" s="42">
        <v>0.96</v>
      </c>
      <c r="H150" s="34" t="s">
        <v>514</v>
      </c>
      <c r="I150" s="35">
        <v>6</v>
      </c>
      <c r="J150" s="34" t="s">
        <v>311</v>
      </c>
      <c r="K150" s="34" t="s">
        <v>312</v>
      </c>
      <c r="L150" s="34">
        <v>8456410000</v>
      </c>
      <c r="M150" s="34">
        <v>8456410337</v>
      </c>
      <c r="N150" s="34" t="s">
        <v>305</v>
      </c>
      <c r="O150" s="34" t="s">
        <v>313</v>
      </c>
      <c r="P150" s="36">
        <v>45622</v>
      </c>
      <c r="Q150" s="37">
        <v>25500</v>
      </c>
      <c r="R150" s="34">
        <v>4488</v>
      </c>
      <c r="S150" s="34" t="s">
        <v>314</v>
      </c>
    </row>
    <row r="151" spans="1:19" hidden="1" x14ac:dyDescent="0.25">
      <c r="A151" s="34" t="s">
        <v>310</v>
      </c>
      <c r="B151" s="34" t="s">
        <v>64</v>
      </c>
      <c r="C151" s="34">
        <v>88</v>
      </c>
      <c r="D151" s="34">
        <v>400</v>
      </c>
      <c r="E151" s="34">
        <v>80</v>
      </c>
      <c r="F151" s="34" t="s">
        <v>31</v>
      </c>
      <c r="G151" s="42">
        <v>0.96</v>
      </c>
      <c r="H151" s="34" t="s">
        <v>514</v>
      </c>
      <c r="I151" s="35">
        <v>6</v>
      </c>
      <c r="J151" s="34" t="s">
        <v>311</v>
      </c>
      <c r="K151" s="34" t="s">
        <v>312</v>
      </c>
      <c r="L151" s="34">
        <v>8456410000</v>
      </c>
      <c r="M151" s="34">
        <v>8456410337</v>
      </c>
      <c r="N151" s="34" t="s">
        <v>305</v>
      </c>
      <c r="O151" s="34" t="s">
        <v>313</v>
      </c>
      <c r="P151" s="36">
        <v>45622</v>
      </c>
      <c r="Q151" s="37">
        <v>25500</v>
      </c>
      <c r="R151" s="34">
        <v>4488</v>
      </c>
      <c r="S151" s="34" t="s">
        <v>314</v>
      </c>
    </row>
    <row r="152" spans="1:19" hidden="1" x14ac:dyDescent="0.25">
      <c r="A152" s="34" t="s">
        <v>310</v>
      </c>
      <c r="B152" s="34" t="s">
        <v>64</v>
      </c>
      <c r="C152" s="34">
        <v>88</v>
      </c>
      <c r="D152" s="34">
        <v>400</v>
      </c>
      <c r="E152" s="34">
        <v>80</v>
      </c>
      <c r="F152" s="34" t="s">
        <v>31</v>
      </c>
      <c r="G152" s="42">
        <v>0.96</v>
      </c>
      <c r="H152" s="34" t="s">
        <v>514</v>
      </c>
      <c r="I152" s="35">
        <v>6</v>
      </c>
      <c r="J152" s="34" t="s">
        <v>311</v>
      </c>
      <c r="K152" s="34" t="s">
        <v>312</v>
      </c>
      <c r="L152" s="34">
        <v>8456410000</v>
      </c>
      <c r="M152" s="34">
        <v>8456410337</v>
      </c>
      <c r="N152" s="34" t="s">
        <v>305</v>
      </c>
      <c r="O152" s="34" t="s">
        <v>313</v>
      </c>
      <c r="P152" s="36">
        <v>45622</v>
      </c>
      <c r="Q152" s="37">
        <v>25500</v>
      </c>
      <c r="R152" s="34">
        <v>4488</v>
      </c>
      <c r="S152" s="34" t="s">
        <v>314</v>
      </c>
    </row>
    <row r="153" spans="1:19" hidden="1" x14ac:dyDescent="0.25">
      <c r="A153" s="34" t="s">
        <v>310</v>
      </c>
      <c r="B153" s="34" t="s">
        <v>64</v>
      </c>
      <c r="C153" s="34">
        <v>88</v>
      </c>
      <c r="D153" s="34">
        <v>400</v>
      </c>
      <c r="E153" s="34">
        <v>80</v>
      </c>
      <c r="F153" s="34" t="s">
        <v>31</v>
      </c>
      <c r="G153" s="42">
        <v>0.96</v>
      </c>
      <c r="H153" s="34" t="s">
        <v>514</v>
      </c>
      <c r="I153" s="35">
        <v>6</v>
      </c>
      <c r="J153" s="34" t="s">
        <v>311</v>
      </c>
      <c r="K153" s="34" t="s">
        <v>312</v>
      </c>
      <c r="L153" s="34">
        <v>8456410000</v>
      </c>
      <c r="M153" s="34">
        <v>8456410337</v>
      </c>
      <c r="N153" s="34" t="s">
        <v>305</v>
      </c>
      <c r="O153" s="34" t="s">
        <v>313</v>
      </c>
      <c r="P153" s="36">
        <v>45622</v>
      </c>
      <c r="Q153" s="37">
        <v>25500</v>
      </c>
      <c r="R153" s="34">
        <v>4488</v>
      </c>
      <c r="S153" s="34" t="s">
        <v>314</v>
      </c>
    </row>
    <row r="154" spans="1:19" hidden="1" x14ac:dyDescent="0.25">
      <c r="A154" s="34" t="s">
        <v>310</v>
      </c>
      <c r="B154" s="34" t="s">
        <v>64</v>
      </c>
      <c r="C154" s="34">
        <v>88</v>
      </c>
      <c r="D154" s="34">
        <v>400</v>
      </c>
      <c r="E154" s="34">
        <v>80</v>
      </c>
      <c r="F154" s="34" t="s">
        <v>31</v>
      </c>
      <c r="G154" s="42">
        <v>0.96</v>
      </c>
      <c r="H154" s="34" t="s">
        <v>514</v>
      </c>
      <c r="I154" s="35">
        <v>6</v>
      </c>
      <c r="J154" s="34" t="s">
        <v>311</v>
      </c>
      <c r="K154" s="34" t="s">
        <v>312</v>
      </c>
      <c r="L154" s="34">
        <v>8456410000</v>
      </c>
      <c r="M154" s="34">
        <v>8456410337</v>
      </c>
      <c r="N154" s="34" t="s">
        <v>305</v>
      </c>
      <c r="O154" s="34" t="s">
        <v>313</v>
      </c>
      <c r="P154" s="36">
        <v>45622</v>
      </c>
      <c r="Q154" s="37">
        <v>25500</v>
      </c>
      <c r="R154" s="34">
        <v>4488</v>
      </c>
      <c r="S154" s="34" t="s">
        <v>314</v>
      </c>
    </row>
    <row r="155" spans="1:19" hidden="1" x14ac:dyDescent="0.25">
      <c r="A155" s="34" t="s">
        <v>310</v>
      </c>
      <c r="B155" s="34" t="s">
        <v>64</v>
      </c>
      <c r="C155" s="34">
        <v>88</v>
      </c>
      <c r="D155" s="34">
        <v>400</v>
      </c>
      <c r="E155" s="34">
        <v>80</v>
      </c>
      <c r="F155" s="34" t="s">
        <v>31</v>
      </c>
      <c r="G155" s="42">
        <v>0.96</v>
      </c>
      <c r="H155" s="34" t="s">
        <v>514</v>
      </c>
      <c r="I155" s="35">
        <v>6</v>
      </c>
      <c r="J155" s="34" t="s">
        <v>311</v>
      </c>
      <c r="K155" s="34" t="s">
        <v>312</v>
      </c>
      <c r="L155" s="34">
        <v>8456410000</v>
      </c>
      <c r="M155" s="34">
        <v>8456410337</v>
      </c>
      <c r="N155" s="34" t="s">
        <v>305</v>
      </c>
      <c r="O155" s="34" t="s">
        <v>313</v>
      </c>
      <c r="P155" s="36">
        <v>45622</v>
      </c>
      <c r="Q155" s="37">
        <v>25500</v>
      </c>
      <c r="R155" s="34">
        <v>4488</v>
      </c>
      <c r="S155" s="34" t="s">
        <v>314</v>
      </c>
    </row>
    <row r="156" spans="1:19" hidden="1" x14ac:dyDescent="0.25">
      <c r="A156" s="34" t="s">
        <v>310</v>
      </c>
      <c r="B156" s="34" t="s">
        <v>64</v>
      </c>
      <c r="C156" s="34">
        <v>88</v>
      </c>
      <c r="D156" s="34">
        <v>400</v>
      </c>
      <c r="E156" s="34">
        <v>80</v>
      </c>
      <c r="F156" s="34" t="s">
        <v>31</v>
      </c>
      <c r="G156" s="42">
        <v>0.96</v>
      </c>
      <c r="H156" s="34" t="s">
        <v>514</v>
      </c>
      <c r="I156" s="35">
        <v>6</v>
      </c>
      <c r="J156" s="34" t="s">
        <v>311</v>
      </c>
      <c r="K156" s="34" t="s">
        <v>312</v>
      </c>
      <c r="L156" s="34">
        <v>8456410000</v>
      </c>
      <c r="M156" s="34">
        <v>8456410337</v>
      </c>
      <c r="N156" s="34" t="s">
        <v>305</v>
      </c>
      <c r="O156" s="34" t="s">
        <v>313</v>
      </c>
      <c r="P156" s="36">
        <v>45622</v>
      </c>
      <c r="Q156" s="37">
        <v>25500</v>
      </c>
      <c r="R156" s="34">
        <v>4488</v>
      </c>
      <c r="S156" s="34" t="s">
        <v>314</v>
      </c>
    </row>
    <row r="157" spans="1:19" hidden="1" x14ac:dyDescent="0.25">
      <c r="A157" s="34" t="s">
        <v>310</v>
      </c>
      <c r="B157" s="34" t="s">
        <v>64</v>
      </c>
      <c r="C157" s="34">
        <v>88</v>
      </c>
      <c r="D157" s="34">
        <v>400</v>
      </c>
      <c r="E157" s="34">
        <v>80</v>
      </c>
      <c r="F157" s="34" t="s">
        <v>31</v>
      </c>
      <c r="G157" s="42">
        <v>0.96</v>
      </c>
      <c r="H157" s="34" t="s">
        <v>514</v>
      </c>
      <c r="I157" s="35">
        <v>6</v>
      </c>
      <c r="J157" s="34" t="s">
        <v>311</v>
      </c>
      <c r="K157" s="34" t="s">
        <v>312</v>
      </c>
      <c r="L157" s="34">
        <v>8456410000</v>
      </c>
      <c r="M157" s="34">
        <v>8456410337</v>
      </c>
      <c r="N157" s="34" t="s">
        <v>305</v>
      </c>
      <c r="O157" s="34" t="s">
        <v>313</v>
      </c>
      <c r="P157" s="36">
        <v>45622</v>
      </c>
      <c r="Q157" s="37">
        <v>25500</v>
      </c>
      <c r="R157" s="34">
        <v>4488</v>
      </c>
      <c r="S157" s="34" t="s">
        <v>314</v>
      </c>
    </row>
    <row r="158" spans="1:19" hidden="1" x14ac:dyDescent="0.25">
      <c r="A158" s="34" t="s">
        <v>310</v>
      </c>
      <c r="B158" s="34" t="s">
        <v>64</v>
      </c>
      <c r="C158" s="34">
        <v>88</v>
      </c>
      <c r="D158" s="34">
        <v>400</v>
      </c>
      <c r="E158" s="34">
        <v>80</v>
      </c>
      <c r="F158" s="34" t="s">
        <v>31</v>
      </c>
      <c r="G158" s="42">
        <v>0.96</v>
      </c>
      <c r="H158" s="34" t="s">
        <v>514</v>
      </c>
      <c r="I158" s="35">
        <v>6</v>
      </c>
      <c r="J158" s="34" t="s">
        <v>311</v>
      </c>
      <c r="K158" s="34" t="s">
        <v>312</v>
      </c>
      <c r="L158" s="34">
        <v>8456410000</v>
      </c>
      <c r="M158" s="34">
        <v>8456410337</v>
      </c>
      <c r="N158" s="34" t="s">
        <v>305</v>
      </c>
      <c r="O158" s="34" t="s">
        <v>313</v>
      </c>
      <c r="P158" s="36">
        <v>45622</v>
      </c>
      <c r="Q158" s="37">
        <v>25500</v>
      </c>
      <c r="R158" s="34">
        <v>4488</v>
      </c>
      <c r="S158" s="34" t="s">
        <v>314</v>
      </c>
    </row>
    <row r="159" spans="1:19" hidden="1" x14ac:dyDescent="0.25">
      <c r="A159" s="34" t="s">
        <v>310</v>
      </c>
      <c r="B159" s="34" t="s">
        <v>64</v>
      </c>
      <c r="C159" s="34">
        <v>88</v>
      </c>
      <c r="D159" s="34">
        <v>400</v>
      </c>
      <c r="E159" s="34">
        <v>80</v>
      </c>
      <c r="F159" s="34" t="s">
        <v>31</v>
      </c>
      <c r="G159" s="42">
        <v>0.96</v>
      </c>
      <c r="H159" s="34" t="s">
        <v>514</v>
      </c>
      <c r="I159" s="35">
        <v>6</v>
      </c>
      <c r="J159" s="34" t="s">
        <v>311</v>
      </c>
      <c r="K159" s="34" t="s">
        <v>312</v>
      </c>
      <c r="L159" s="34">
        <v>8456410000</v>
      </c>
      <c r="M159" s="34">
        <v>8456410337</v>
      </c>
      <c r="N159" s="34" t="s">
        <v>305</v>
      </c>
      <c r="O159" s="34" t="s">
        <v>313</v>
      </c>
      <c r="P159" s="36">
        <v>45622</v>
      </c>
      <c r="Q159" s="37">
        <v>25500</v>
      </c>
      <c r="R159" s="34">
        <v>4488</v>
      </c>
      <c r="S159" s="34" t="s">
        <v>314</v>
      </c>
    </row>
    <row r="160" spans="1:19" hidden="1" x14ac:dyDescent="0.25">
      <c r="A160" s="34" t="s">
        <v>310</v>
      </c>
      <c r="B160" s="34" t="s">
        <v>64</v>
      </c>
      <c r="C160" s="34">
        <v>88</v>
      </c>
      <c r="D160" s="34">
        <v>400</v>
      </c>
      <c r="E160" s="34">
        <v>80</v>
      </c>
      <c r="F160" s="34" t="s">
        <v>31</v>
      </c>
      <c r="G160" s="42">
        <v>0.96</v>
      </c>
      <c r="H160" s="34" t="s">
        <v>514</v>
      </c>
      <c r="I160" s="35">
        <v>6</v>
      </c>
      <c r="J160" s="34" t="s">
        <v>311</v>
      </c>
      <c r="K160" s="34" t="s">
        <v>312</v>
      </c>
      <c r="L160" s="34">
        <v>8456410000</v>
      </c>
      <c r="M160" s="34">
        <v>8456410337</v>
      </c>
      <c r="N160" s="34" t="s">
        <v>305</v>
      </c>
      <c r="O160" s="34" t="s">
        <v>313</v>
      </c>
      <c r="P160" s="36">
        <v>45622</v>
      </c>
      <c r="Q160" s="37">
        <v>25500</v>
      </c>
      <c r="R160" s="34">
        <v>4488</v>
      </c>
      <c r="S160" s="34" t="s">
        <v>314</v>
      </c>
    </row>
    <row r="161" spans="1:19" hidden="1" x14ac:dyDescent="0.25">
      <c r="A161" s="34" t="s">
        <v>310</v>
      </c>
      <c r="B161" s="34" t="s">
        <v>64</v>
      </c>
      <c r="C161" s="34">
        <v>88</v>
      </c>
      <c r="D161" s="34">
        <v>400</v>
      </c>
      <c r="E161" s="34">
        <v>80</v>
      </c>
      <c r="F161" s="34" t="s">
        <v>31</v>
      </c>
      <c r="G161" s="42">
        <v>0.96</v>
      </c>
      <c r="H161" s="34" t="s">
        <v>514</v>
      </c>
      <c r="I161" s="35">
        <v>6</v>
      </c>
      <c r="J161" s="34" t="s">
        <v>311</v>
      </c>
      <c r="K161" s="34" t="s">
        <v>312</v>
      </c>
      <c r="L161" s="34">
        <v>8456410000</v>
      </c>
      <c r="M161" s="34">
        <v>8456410337</v>
      </c>
      <c r="N161" s="34" t="s">
        <v>305</v>
      </c>
      <c r="O161" s="34" t="s">
        <v>313</v>
      </c>
      <c r="P161" s="36">
        <v>45622</v>
      </c>
      <c r="Q161" s="37">
        <v>25500</v>
      </c>
      <c r="R161" s="34">
        <v>4488</v>
      </c>
      <c r="S161" s="34" t="s">
        <v>314</v>
      </c>
    </row>
    <row r="162" spans="1:19" hidden="1" x14ac:dyDescent="0.25">
      <c r="A162" s="34" t="s">
        <v>310</v>
      </c>
      <c r="B162" s="34" t="s">
        <v>64</v>
      </c>
      <c r="C162" s="34">
        <v>88</v>
      </c>
      <c r="D162" s="34">
        <v>400</v>
      </c>
      <c r="E162" s="34">
        <v>80</v>
      </c>
      <c r="F162" s="34" t="s">
        <v>31</v>
      </c>
      <c r="G162" s="42">
        <v>0.96</v>
      </c>
      <c r="H162" s="34" t="s">
        <v>514</v>
      </c>
      <c r="I162" s="35">
        <v>6</v>
      </c>
      <c r="J162" s="34" t="s">
        <v>311</v>
      </c>
      <c r="K162" s="34" t="s">
        <v>312</v>
      </c>
      <c r="L162" s="34">
        <v>8456410000</v>
      </c>
      <c r="M162" s="34">
        <v>8456410337</v>
      </c>
      <c r="N162" s="34" t="s">
        <v>305</v>
      </c>
      <c r="O162" s="34" t="s">
        <v>313</v>
      </c>
      <c r="P162" s="36">
        <v>45622</v>
      </c>
      <c r="Q162" s="37">
        <v>25500</v>
      </c>
      <c r="R162" s="34">
        <v>4488</v>
      </c>
      <c r="S162" s="34" t="s">
        <v>314</v>
      </c>
    </row>
    <row r="163" spans="1:19" hidden="1" x14ac:dyDescent="0.25">
      <c r="A163" s="34" t="s">
        <v>310</v>
      </c>
      <c r="B163" s="34" t="s">
        <v>64</v>
      </c>
      <c r="C163" s="34">
        <v>88</v>
      </c>
      <c r="D163" s="34">
        <v>400</v>
      </c>
      <c r="E163" s="34">
        <v>80</v>
      </c>
      <c r="F163" s="34" t="s">
        <v>31</v>
      </c>
      <c r="G163" s="42">
        <v>0.96</v>
      </c>
      <c r="H163" s="34" t="s">
        <v>514</v>
      </c>
      <c r="I163" s="35">
        <v>6</v>
      </c>
      <c r="J163" s="34" t="s">
        <v>311</v>
      </c>
      <c r="K163" s="34" t="s">
        <v>312</v>
      </c>
      <c r="L163" s="34">
        <v>8456410000</v>
      </c>
      <c r="M163" s="34">
        <v>8456410337</v>
      </c>
      <c r="N163" s="34" t="s">
        <v>305</v>
      </c>
      <c r="O163" s="34" t="s">
        <v>313</v>
      </c>
      <c r="P163" s="36">
        <v>45622</v>
      </c>
      <c r="Q163" s="37">
        <v>25500</v>
      </c>
      <c r="R163" s="34">
        <v>4488</v>
      </c>
      <c r="S163" s="34" t="s">
        <v>314</v>
      </c>
    </row>
    <row r="164" spans="1:19" hidden="1" x14ac:dyDescent="0.25">
      <c r="A164" s="34" t="s">
        <v>310</v>
      </c>
      <c r="B164" s="34" t="s">
        <v>64</v>
      </c>
      <c r="C164" s="34">
        <v>88</v>
      </c>
      <c r="D164" s="34">
        <v>400</v>
      </c>
      <c r="E164" s="34">
        <v>80</v>
      </c>
      <c r="F164" s="34" t="s">
        <v>31</v>
      </c>
      <c r="G164" s="42">
        <v>0.96</v>
      </c>
      <c r="H164" s="34" t="s">
        <v>514</v>
      </c>
      <c r="I164" s="35">
        <v>6</v>
      </c>
      <c r="J164" s="34" t="s">
        <v>311</v>
      </c>
      <c r="K164" s="34" t="s">
        <v>312</v>
      </c>
      <c r="L164" s="34">
        <v>8456410000</v>
      </c>
      <c r="M164" s="34">
        <v>8456410337</v>
      </c>
      <c r="N164" s="34" t="s">
        <v>305</v>
      </c>
      <c r="O164" s="34" t="s">
        <v>313</v>
      </c>
      <c r="P164" s="36">
        <v>45622</v>
      </c>
      <c r="Q164" s="37">
        <v>25500</v>
      </c>
      <c r="R164" s="34">
        <v>4488</v>
      </c>
      <c r="S164" s="34" t="s">
        <v>314</v>
      </c>
    </row>
    <row r="165" spans="1:19" hidden="1" x14ac:dyDescent="0.25">
      <c r="A165" s="34" t="s">
        <v>310</v>
      </c>
      <c r="B165" s="34" t="s">
        <v>64</v>
      </c>
      <c r="C165" s="34">
        <v>88</v>
      </c>
      <c r="D165" s="34">
        <v>400</v>
      </c>
      <c r="E165" s="34">
        <v>80</v>
      </c>
      <c r="F165" s="34" t="s">
        <v>31</v>
      </c>
      <c r="G165" s="42">
        <v>0.96</v>
      </c>
      <c r="H165" s="34" t="s">
        <v>514</v>
      </c>
      <c r="I165" s="35">
        <v>6</v>
      </c>
      <c r="J165" s="34" t="s">
        <v>311</v>
      </c>
      <c r="K165" s="34" t="s">
        <v>312</v>
      </c>
      <c r="L165" s="34">
        <v>8456410000</v>
      </c>
      <c r="M165" s="34">
        <v>8456410337</v>
      </c>
      <c r="N165" s="34" t="s">
        <v>305</v>
      </c>
      <c r="O165" s="34" t="s">
        <v>313</v>
      </c>
      <c r="P165" s="36">
        <v>45622</v>
      </c>
      <c r="Q165" s="37">
        <v>25500</v>
      </c>
      <c r="R165" s="34">
        <v>4488</v>
      </c>
      <c r="S165" s="34" t="s">
        <v>314</v>
      </c>
    </row>
    <row r="166" spans="1:19" hidden="1" x14ac:dyDescent="0.25">
      <c r="A166" s="34" t="s">
        <v>310</v>
      </c>
      <c r="B166" s="34" t="s">
        <v>64</v>
      </c>
      <c r="C166" s="34">
        <v>88</v>
      </c>
      <c r="D166" s="34">
        <v>400</v>
      </c>
      <c r="E166" s="34">
        <v>80</v>
      </c>
      <c r="F166" s="34" t="s">
        <v>31</v>
      </c>
      <c r="G166" s="42">
        <v>0.96</v>
      </c>
      <c r="H166" s="34" t="s">
        <v>514</v>
      </c>
      <c r="I166" s="35">
        <v>6</v>
      </c>
      <c r="J166" s="34" t="s">
        <v>311</v>
      </c>
      <c r="K166" s="34" t="s">
        <v>312</v>
      </c>
      <c r="L166" s="34">
        <v>8456410000</v>
      </c>
      <c r="M166" s="34">
        <v>8456410337</v>
      </c>
      <c r="N166" s="34" t="s">
        <v>305</v>
      </c>
      <c r="O166" s="34" t="s">
        <v>313</v>
      </c>
      <c r="P166" s="36">
        <v>45622</v>
      </c>
      <c r="Q166" s="37">
        <v>25500</v>
      </c>
      <c r="R166" s="34">
        <v>4488</v>
      </c>
      <c r="S166" s="34" t="s">
        <v>314</v>
      </c>
    </row>
    <row r="167" spans="1:19" hidden="1" x14ac:dyDescent="0.25">
      <c r="A167" s="34" t="s">
        <v>310</v>
      </c>
      <c r="B167" s="34" t="s">
        <v>64</v>
      </c>
      <c r="C167" s="34">
        <v>88</v>
      </c>
      <c r="D167" s="34">
        <v>400</v>
      </c>
      <c r="E167" s="34">
        <v>80</v>
      </c>
      <c r="F167" s="34" t="s">
        <v>31</v>
      </c>
      <c r="G167" s="42">
        <v>0.96</v>
      </c>
      <c r="H167" s="34" t="s">
        <v>514</v>
      </c>
      <c r="I167" s="35">
        <v>6</v>
      </c>
      <c r="J167" s="34" t="s">
        <v>311</v>
      </c>
      <c r="K167" s="34" t="s">
        <v>312</v>
      </c>
      <c r="L167" s="34">
        <v>8456410000</v>
      </c>
      <c r="M167" s="34">
        <v>8456410337</v>
      </c>
      <c r="N167" s="34" t="s">
        <v>305</v>
      </c>
      <c r="O167" s="34" t="s">
        <v>313</v>
      </c>
      <c r="P167" s="36">
        <v>45622</v>
      </c>
      <c r="Q167" s="37">
        <v>25500</v>
      </c>
      <c r="R167" s="34">
        <v>4488</v>
      </c>
      <c r="S167" s="34" t="s">
        <v>314</v>
      </c>
    </row>
    <row r="168" spans="1:19" hidden="1" x14ac:dyDescent="0.25">
      <c r="A168" s="34" t="s">
        <v>310</v>
      </c>
      <c r="B168" s="34" t="s">
        <v>64</v>
      </c>
      <c r="C168" s="34">
        <v>88</v>
      </c>
      <c r="D168" s="34">
        <v>400</v>
      </c>
      <c r="E168" s="34">
        <v>80</v>
      </c>
      <c r="F168" s="34" t="s">
        <v>31</v>
      </c>
      <c r="G168" s="42">
        <v>0.96</v>
      </c>
      <c r="H168" s="34" t="s">
        <v>514</v>
      </c>
      <c r="I168" s="35">
        <v>6</v>
      </c>
      <c r="J168" s="34" t="s">
        <v>311</v>
      </c>
      <c r="K168" s="34" t="s">
        <v>312</v>
      </c>
      <c r="L168" s="34">
        <v>8456410000</v>
      </c>
      <c r="M168" s="34">
        <v>8456410337</v>
      </c>
      <c r="N168" s="34" t="s">
        <v>305</v>
      </c>
      <c r="O168" s="34" t="s">
        <v>313</v>
      </c>
      <c r="P168" s="36">
        <v>45622</v>
      </c>
      <c r="Q168" s="37">
        <v>25500</v>
      </c>
      <c r="R168" s="34">
        <v>4488</v>
      </c>
      <c r="S168" s="34" t="s">
        <v>314</v>
      </c>
    </row>
    <row r="169" spans="1:19" hidden="1" x14ac:dyDescent="0.25">
      <c r="A169" s="34" t="s">
        <v>310</v>
      </c>
      <c r="B169" s="34" t="s">
        <v>64</v>
      </c>
      <c r="C169" s="34">
        <v>88</v>
      </c>
      <c r="D169" s="34">
        <v>400</v>
      </c>
      <c r="E169" s="34">
        <v>80</v>
      </c>
      <c r="F169" s="34" t="s">
        <v>31</v>
      </c>
      <c r="G169" s="42">
        <v>0.96</v>
      </c>
      <c r="H169" s="34" t="s">
        <v>514</v>
      </c>
      <c r="I169" s="35">
        <v>6</v>
      </c>
      <c r="J169" s="34" t="s">
        <v>311</v>
      </c>
      <c r="K169" s="34" t="s">
        <v>312</v>
      </c>
      <c r="L169" s="34">
        <v>8456410000</v>
      </c>
      <c r="M169" s="34">
        <v>8456410337</v>
      </c>
      <c r="N169" s="34" t="s">
        <v>305</v>
      </c>
      <c r="O169" s="34" t="s">
        <v>313</v>
      </c>
      <c r="P169" s="36">
        <v>45622</v>
      </c>
      <c r="Q169" s="37">
        <v>25500</v>
      </c>
      <c r="R169" s="34">
        <v>4488</v>
      </c>
      <c r="S169" s="34" t="s">
        <v>314</v>
      </c>
    </row>
    <row r="170" spans="1:19" hidden="1" x14ac:dyDescent="0.25">
      <c r="A170" s="34" t="s">
        <v>310</v>
      </c>
      <c r="B170" s="34" t="s">
        <v>64</v>
      </c>
      <c r="C170" s="34">
        <v>66</v>
      </c>
      <c r="D170" s="34">
        <v>300</v>
      </c>
      <c r="E170" s="34">
        <v>60</v>
      </c>
      <c r="F170" s="34" t="s">
        <v>31</v>
      </c>
      <c r="G170" s="42">
        <v>0.96</v>
      </c>
      <c r="H170" s="34" t="s">
        <v>514</v>
      </c>
      <c r="I170" s="35">
        <v>6</v>
      </c>
      <c r="J170" s="34" t="s">
        <v>311</v>
      </c>
      <c r="K170" s="34" t="s">
        <v>312</v>
      </c>
      <c r="L170" s="34">
        <v>8456410000</v>
      </c>
      <c r="M170" s="34">
        <v>8456410337</v>
      </c>
      <c r="N170" s="34" t="s">
        <v>305</v>
      </c>
      <c r="O170" s="34" t="s">
        <v>313</v>
      </c>
      <c r="P170" s="36">
        <v>45622</v>
      </c>
      <c r="Q170" s="37">
        <v>25500</v>
      </c>
      <c r="R170" s="34">
        <v>4488</v>
      </c>
      <c r="S170" s="34" t="s">
        <v>314</v>
      </c>
    </row>
    <row r="171" spans="1:19" hidden="1" x14ac:dyDescent="0.25">
      <c r="A171" s="34" t="s">
        <v>310</v>
      </c>
      <c r="B171" s="34" t="s">
        <v>64</v>
      </c>
      <c r="C171" s="34">
        <v>66</v>
      </c>
      <c r="D171" s="34">
        <v>300</v>
      </c>
      <c r="E171" s="34">
        <v>60</v>
      </c>
      <c r="F171" s="34" t="s">
        <v>31</v>
      </c>
      <c r="G171" s="42">
        <v>0.96</v>
      </c>
      <c r="H171" s="34" t="s">
        <v>514</v>
      </c>
      <c r="I171" s="35">
        <v>6</v>
      </c>
      <c r="J171" s="34" t="s">
        <v>311</v>
      </c>
      <c r="K171" s="34" t="s">
        <v>312</v>
      </c>
      <c r="L171" s="34">
        <v>8456410000</v>
      </c>
      <c r="M171" s="34">
        <v>8456410337</v>
      </c>
      <c r="N171" s="34" t="s">
        <v>305</v>
      </c>
      <c r="O171" s="34" t="s">
        <v>313</v>
      </c>
      <c r="P171" s="36">
        <v>45622</v>
      </c>
      <c r="Q171" s="37">
        <v>25500</v>
      </c>
      <c r="R171" s="34">
        <v>4488</v>
      </c>
      <c r="S171" s="34" t="s">
        <v>314</v>
      </c>
    </row>
    <row r="172" spans="1:19" hidden="1" x14ac:dyDescent="0.25">
      <c r="A172" s="34" t="s">
        <v>310</v>
      </c>
      <c r="B172" s="34" t="s">
        <v>64</v>
      </c>
      <c r="C172" s="34">
        <v>66</v>
      </c>
      <c r="D172" s="34">
        <v>300</v>
      </c>
      <c r="E172" s="34">
        <v>60</v>
      </c>
      <c r="F172" s="34" t="s">
        <v>31</v>
      </c>
      <c r="G172" s="42">
        <v>0.96</v>
      </c>
      <c r="H172" s="34" t="s">
        <v>514</v>
      </c>
      <c r="I172" s="35">
        <v>6</v>
      </c>
      <c r="J172" s="34" t="s">
        <v>311</v>
      </c>
      <c r="K172" s="34" t="s">
        <v>312</v>
      </c>
      <c r="L172" s="34">
        <v>8456410000</v>
      </c>
      <c r="M172" s="34">
        <v>8456410337</v>
      </c>
      <c r="N172" s="34" t="s">
        <v>305</v>
      </c>
      <c r="O172" s="34" t="s">
        <v>313</v>
      </c>
      <c r="P172" s="36">
        <v>45622</v>
      </c>
      <c r="Q172" s="37">
        <v>25500</v>
      </c>
      <c r="R172" s="34">
        <v>4488</v>
      </c>
      <c r="S172" s="34" t="s">
        <v>314</v>
      </c>
    </row>
    <row r="173" spans="1:19" hidden="1" x14ac:dyDescent="0.25">
      <c r="A173" s="34" t="s">
        <v>310</v>
      </c>
      <c r="B173" s="34" t="s">
        <v>64</v>
      </c>
      <c r="C173" s="34">
        <v>110</v>
      </c>
      <c r="D173" s="34">
        <v>500</v>
      </c>
      <c r="E173" s="34">
        <v>100</v>
      </c>
      <c r="F173" s="34" t="s">
        <v>31</v>
      </c>
      <c r="G173" s="42">
        <v>0.96</v>
      </c>
      <c r="H173" s="34" t="s">
        <v>514</v>
      </c>
      <c r="I173" s="35">
        <v>6</v>
      </c>
      <c r="J173" s="34" t="s">
        <v>311</v>
      </c>
      <c r="K173" s="34" t="s">
        <v>312</v>
      </c>
      <c r="L173" s="34">
        <v>8456410000</v>
      </c>
      <c r="M173" s="34">
        <v>8456410337</v>
      </c>
      <c r="N173" s="34" t="s">
        <v>305</v>
      </c>
      <c r="O173" s="34" t="s">
        <v>313</v>
      </c>
      <c r="P173" s="36">
        <v>45622</v>
      </c>
      <c r="Q173" s="37">
        <v>25500</v>
      </c>
      <c r="R173" s="34">
        <v>4488</v>
      </c>
      <c r="S173" s="34" t="s">
        <v>314</v>
      </c>
    </row>
    <row r="174" spans="1:19" hidden="1" x14ac:dyDescent="0.25">
      <c r="A174" s="34" t="s">
        <v>310</v>
      </c>
      <c r="B174" s="34" t="s">
        <v>64</v>
      </c>
      <c r="C174" s="34">
        <v>110</v>
      </c>
      <c r="D174" s="34">
        <v>500</v>
      </c>
      <c r="E174" s="34">
        <v>100</v>
      </c>
      <c r="F174" s="34" t="s">
        <v>31</v>
      </c>
      <c r="G174" s="42">
        <v>0.96</v>
      </c>
      <c r="H174" s="34" t="s">
        <v>514</v>
      </c>
      <c r="I174" s="35">
        <v>6</v>
      </c>
      <c r="J174" s="34" t="s">
        <v>311</v>
      </c>
      <c r="K174" s="34" t="s">
        <v>312</v>
      </c>
      <c r="L174" s="34">
        <v>8456410000</v>
      </c>
      <c r="M174" s="34">
        <v>8456410337</v>
      </c>
      <c r="N174" s="34" t="s">
        <v>305</v>
      </c>
      <c r="O174" s="34" t="s">
        <v>313</v>
      </c>
      <c r="P174" s="36">
        <v>45622</v>
      </c>
      <c r="Q174" s="37">
        <v>25500</v>
      </c>
      <c r="R174" s="34">
        <v>4488</v>
      </c>
      <c r="S174" s="34" t="s">
        <v>314</v>
      </c>
    </row>
    <row r="175" spans="1:19" hidden="1" x14ac:dyDescent="0.25">
      <c r="A175" s="34" t="s">
        <v>310</v>
      </c>
      <c r="B175" s="34" t="s">
        <v>64</v>
      </c>
      <c r="C175" s="34">
        <v>110</v>
      </c>
      <c r="D175" s="34">
        <v>500</v>
      </c>
      <c r="E175" s="34">
        <v>100</v>
      </c>
      <c r="F175" s="34" t="s">
        <v>31</v>
      </c>
      <c r="G175" s="42">
        <v>0.96</v>
      </c>
      <c r="H175" s="34" t="s">
        <v>514</v>
      </c>
      <c r="I175" s="35">
        <v>6</v>
      </c>
      <c r="J175" s="34" t="s">
        <v>311</v>
      </c>
      <c r="K175" s="34" t="s">
        <v>312</v>
      </c>
      <c r="L175" s="34">
        <v>8456410000</v>
      </c>
      <c r="M175" s="34">
        <v>8456410337</v>
      </c>
      <c r="N175" s="34" t="s">
        <v>305</v>
      </c>
      <c r="O175" s="34" t="s">
        <v>313</v>
      </c>
      <c r="P175" s="36">
        <v>45622</v>
      </c>
      <c r="Q175" s="37">
        <v>25500</v>
      </c>
      <c r="R175" s="34">
        <v>4488</v>
      </c>
      <c r="S175" s="34" t="s">
        <v>314</v>
      </c>
    </row>
    <row r="176" spans="1:19" hidden="1" x14ac:dyDescent="0.25">
      <c r="A176" s="34" t="s">
        <v>302</v>
      </c>
      <c r="B176" s="34" t="s">
        <v>64</v>
      </c>
      <c r="C176" s="34">
        <v>66</v>
      </c>
      <c r="D176" s="34">
        <v>360</v>
      </c>
      <c r="E176" s="34">
        <v>60</v>
      </c>
      <c r="F176" s="34" t="s">
        <v>31</v>
      </c>
      <c r="G176" s="42">
        <v>0.96</v>
      </c>
      <c r="H176" s="34" t="s">
        <v>666</v>
      </c>
      <c r="I176" s="35">
        <v>6</v>
      </c>
      <c r="J176" s="34" t="s">
        <v>303</v>
      </c>
      <c r="K176" s="34" t="s">
        <v>304</v>
      </c>
      <c r="L176" s="34">
        <v>986419062</v>
      </c>
      <c r="M176" s="34">
        <v>3477400528</v>
      </c>
      <c r="N176" s="34" t="s">
        <v>305</v>
      </c>
      <c r="O176" s="34" t="s">
        <v>182</v>
      </c>
      <c r="P176" s="36">
        <v>45597</v>
      </c>
      <c r="Q176" s="37">
        <v>460</v>
      </c>
      <c r="R176" s="34">
        <v>66</v>
      </c>
      <c r="S176" s="34" t="s">
        <v>306</v>
      </c>
    </row>
    <row r="177" spans="1:19" hidden="1" x14ac:dyDescent="0.25">
      <c r="A177" s="34" t="s">
        <v>307</v>
      </c>
      <c r="B177" s="34" t="s">
        <v>64</v>
      </c>
      <c r="C177" s="34">
        <v>110</v>
      </c>
      <c r="D177" s="34">
        <v>600</v>
      </c>
      <c r="E177" s="34">
        <v>100</v>
      </c>
      <c r="F177" s="34" t="s">
        <v>31</v>
      </c>
      <c r="G177" s="42">
        <v>0.96</v>
      </c>
      <c r="H177" s="34" t="s">
        <v>514</v>
      </c>
      <c r="I177" s="35">
        <v>6</v>
      </c>
      <c r="J177" s="34" t="s">
        <v>308</v>
      </c>
      <c r="K177" s="34" t="s">
        <v>309</v>
      </c>
      <c r="L177" s="34">
        <v>3927200000</v>
      </c>
      <c r="M177" s="34">
        <v>3927200318</v>
      </c>
      <c r="N177" s="34" t="s">
        <v>305</v>
      </c>
      <c r="O177" s="34" t="s">
        <v>182</v>
      </c>
      <c r="P177" s="36">
        <v>45597</v>
      </c>
      <c r="Q177" s="37">
        <v>700</v>
      </c>
      <c r="R177" s="34">
        <v>110</v>
      </c>
      <c r="S177" s="34" t="s">
        <v>243</v>
      </c>
    </row>
    <row r="178" spans="1:19" hidden="1" x14ac:dyDescent="0.25">
      <c r="A178" s="34" t="s">
        <v>315</v>
      </c>
      <c r="B178" s="34" t="s">
        <v>64</v>
      </c>
      <c r="C178" s="34">
        <v>88</v>
      </c>
      <c r="D178" s="34">
        <v>480</v>
      </c>
      <c r="E178" s="34">
        <v>80</v>
      </c>
      <c r="F178" s="34" t="s">
        <v>31</v>
      </c>
      <c r="G178" s="42">
        <v>0.97</v>
      </c>
      <c r="H178" s="34" t="s">
        <v>666</v>
      </c>
      <c r="I178" s="35">
        <v>6</v>
      </c>
      <c r="J178" s="34" t="s">
        <v>316</v>
      </c>
      <c r="K178" s="34" t="s">
        <v>317</v>
      </c>
      <c r="L178" s="34">
        <v>9577020000</v>
      </c>
      <c r="M178" s="34">
        <v>4659120003</v>
      </c>
      <c r="N178" s="34" t="s">
        <v>305</v>
      </c>
      <c r="O178" s="34" t="s">
        <v>188</v>
      </c>
      <c r="P178" s="36">
        <v>45618</v>
      </c>
      <c r="Q178" s="37">
        <v>3380</v>
      </c>
      <c r="R178" s="34">
        <v>528</v>
      </c>
      <c r="S178" s="34" t="s">
        <v>154</v>
      </c>
    </row>
    <row r="179" spans="1:19" hidden="1" x14ac:dyDescent="0.25">
      <c r="A179" s="34" t="s">
        <v>315</v>
      </c>
      <c r="B179" s="34" t="s">
        <v>64</v>
      </c>
      <c r="C179" s="34">
        <v>110</v>
      </c>
      <c r="D179" s="34">
        <v>600</v>
      </c>
      <c r="E179" s="34">
        <v>100</v>
      </c>
      <c r="F179" s="34" t="s">
        <v>31</v>
      </c>
      <c r="G179" s="42">
        <v>0.95</v>
      </c>
      <c r="H179" s="34" t="s">
        <v>666</v>
      </c>
      <c r="I179" s="35">
        <v>6</v>
      </c>
      <c r="J179" s="34" t="s">
        <v>316</v>
      </c>
      <c r="K179" s="34" t="s">
        <v>317</v>
      </c>
      <c r="L179" s="34">
        <v>9577020000</v>
      </c>
      <c r="M179" s="34">
        <v>4659120003</v>
      </c>
      <c r="N179" s="34" t="s">
        <v>305</v>
      </c>
      <c r="O179" s="34" t="s">
        <v>188</v>
      </c>
      <c r="P179" s="36">
        <v>45618</v>
      </c>
      <c r="Q179" s="37">
        <v>3380</v>
      </c>
      <c r="R179" s="34">
        <v>528</v>
      </c>
      <c r="S179" s="34" t="s">
        <v>154</v>
      </c>
    </row>
    <row r="180" spans="1:19" hidden="1" x14ac:dyDescent="0.25">
      <c r="A180" s="34" t="s">
        <v>315</v>
      </c>
      <c r="B180" s="34" t="s">
        <v>64</v>
      </c>
      <c r="C180" s="34">
        <v>110</v>
      </c>
      <c r="D180" s="34">
        <v>600</v>
      </c>
      <c r="E180" s="34">
        <v>100</v>
      </c>
      <c r="F180" s="34" t="s">
        <v>31</v>
      </c>
      <c r="G180" s="42">
        <v>0.95</v>
      </c>
      <c r="H180" s="34" t="s">
        <v>666</v>
      </c>
      <c r="I180" s="35">
        <v>6</v>
      </c>
      <c r="J180" s="34" t="s">
        <v>316</v>
      </c>
      <c r="K180" s="34" t="s">
        <v>317</v>
      </c>
      <c r="L180" s="34">
        <v>9577020000</v>
      </c>
      <c r="M180" s="34">
        <v>4659120003</v>
      </c>
      <c r="N180" s="34" t="s">
        <v>305</v>
      </c>
      <c r="O180" s="34" t="s">
        <v>188</v>
      </c>
      <c r="P180" s="36">
        <v>45618</v>
      </c>
      <c r="Q180" s="37">
        <v>3380</v>
      </c>
      <c r="R180" s="34">
        <v>528</v>
      </c>
      <c r="S180" s="34" t="s">
        <v>154</v>
      </c>
    </row>
    <row r="181" spans="1:19" hidden="1" x14ac:dyDescent="0.25">
      <c r="A181" s="34" t="s">
        <v>315</v>
      </c>
      <c r="B181" s="34" t="s">
        <v>64</v>
      </c>
      <c r="C181" s="34">
        <v>110</v>
      </c>
      <c r="D181" s="34">
        <v>600</v>
      </c>
      <c r="E181" s="34">
        <v>100</v>
      </c>
      <c r="F181" s="34" t="s">
        <v>31</v>
      </c>
      <c r="G181" s="42">
        <v>0.95</v>
      </c>
      <c r="H181" s="34" t="s">
        <v>666</v>
      </c>
      <c r="I181" s="35">
        <v>6</v>
      </c>
      <c r="J181" s="34" t="s">
        <v>316</v>
      </c>
      <c r="K181" s="34" t="s">
        <v>317</v>
      </c>
      <c r="L181" s="34">
        <v>9577020000</v>
      </c>
      <c r="M181" s="34">
        <v>4659120003</v>
      </c>
      <c r="N181" s="34" t="s">
        <v>305</v>
      </c>
      <c r="O181" s="34" t="s">
        <v>188</v>
      </c>
      <c r="P181" s="36">
        <v>45618</v>
      </c>
      <c r="Q181" s="37">
        <v>3380</v>
      </c>
      <c r="R181" s="34">
        <v>528</v>
      </c>
      <c r="S181" s="34" t="s">
        <v>154</v>
      </c>
    </row>
    <row r="182" spans="1:19" hidden="1" x14ac:dyDescent="0.25">
      <c r="A182" s="34" t="s">
        <v>315</v>
      </c>
      <c r="B182" s="34" t="s">
        <v>64</v>
      </c>
      <c r="C182" s="34">
        <v>110</v>
      </c>
      <c r="D182" s="34">
        <v>600</v>
      </c>
      <c r="E182" s="34">
        <v>100</v>
      </c>
      <c r="F182" s="34" t="s">
        <v>31</v>
      </c>
      <c r="G182" s="42">
        <v>0.95</v>
      </c>
      <c r="H182" s="34" t="s">
        <v>666</v>
      </c>
      <c r="I182" s="35">
        <v>6</v>
      </c>
      <c r="J182" s="34" t="s">
        <v>316</v>
      </c>
      <c r="K182" s="34" t="s">
        <v>317</v>
      </c>
      <c r="L182" s="34">
        <v>9577020000</v>
      </c>
      <c r="M182" s="34">
        <v>4659120003</v>
      </c>
      <c r="N182" s="34" t="s">
        <v>305</v>
      </c>
      <c r="O182" s="34" t="s">
        <v>188</v>
      </c>
      <c r="P182" s="36">
        <v>45618</v>
      </c>
      <c r="Q182" s="37">
        <v>3380</v>
      </c>
      <c r="R182" s="34">
        <v>528</v>
      </c>
      <c r="S182" s="34" t="s">
        <v>154</v>
      </c>
    </row>
    <row r="183" spans="1:19" hidden="1" x14ac:dyDescent="0.25">
      <c r="A183" s="34" t="s">
        <v>318</v>
      </c>
      <c r="B183" s="34" t="s">
        <v>64</v>
      </c>
      <c r="C183" s="34">
        <v>77</v>
      </c>
      <c r="D183" s="34">
        <v>420</v>
      </c>
      <c r="E183" s="34">
        <v>70</v>
      </c>
      <c r="F183" s="34" t="s">
        <v>31</v>
      </c>
      <c r="G183" s="42">
        <v>0.95</v>
      </c>
      <c r="H183" s="34" t="s">
        <v>666</v>
      </c>
      <c r="I183" s="35">
        <v>6</v>
      </c>
      <c r="J183" s="34" t="s">
        <v>319</v>
      </c>
      <c r="K183" s="34" t="s">
        <v>320</v>
      </c>
      <c r="L183" s="34">
        <v>9515500000</v>
      </c>
      <c r="M183" s="34">
        <v>9515500583</v>
      </c>
      <c r="N183" s="34" t="s">
        <v>305</v>
      </c>
      <c r="O183" s="34" t="s">
        <v>192</v>
      </c>
      <c r="P183" s="36">
        <v>45642</v>
      </c>
      <c r="Q183" s="37">
        <v>520</v>
      </c>
      <c r="R183" s="34">
        <v>77</v>
      </c>
      <c r="S183" s="34" t="s">
        <v>156</v>
      </c>
    </row>
    <row r="184" spans="1:19" hidden="1" x14ac:dyDescent="0.25">
      <c r="A184" s="34" t="s">
        <v>321</v>
      </c>
      <c r="B184" s="34" t="s">
        <v>64</v>
      </c>
      <c r="C184" s="34">
        <v>66</v>
      </c>
      <c r="D184" s="34">
        <v>360</v>
      </c>
      <c r="E184" s="34">
        <v>60</v>
      </c>
      <c r="F184" s="34" t="s">
        <v>31</v>
      </c>
      <c r="G184" s="42">
        <v>0.96</v>
      </c>
      <c r="H184" s="34" t="s">
        <v>666</v>
      </c>
      <c r="I184" s="35">
        <v>6</v>
      </c>
      <c r="J184" s="34" t="s">
        <v>322</v>
      </c>
      <c r="K184" s="34" t="s">
        <v>323</v>
      </c>
      <c r="L184" s="34">
        <v>9104500000</v>
      </c>
      <c r="M184" s="34">
        <v>9104500695</v>
      </c>
      <c r="N184" s="34" t="s">
        <v>305</v>
      </c>
      <c r="O184" s="34" t="s">
        <v>192</v>
      </c>
      <c r="P184" s="36">
        <v>45642</v>
      </c>
      <c r="Q184" s="37">
        <v>1040</v>
      </c>
      <c r="R184" s="34">
        <v>154</v>
      </c>
      <c r="S184" s="34" t="s">
        <v>324</v>
      </c>
    </row>
    <row r="185" spans="1:19" hidden="1" x14ac:dyDescent="0.25">
      <c r="A185" s="34" t="s">
        <v>321</v>
      </c>
      <c r="B185" s="34" t="s">
        <v>64</v>
      </c>
      <c r="C185" s="34">
        <v>88</v>
      </c>
      <c r="D185" s="34">
        <v>480</v>
      </c>
      <c r="E185" s="34">
        <v>80</v>
      </c>
      <c r="F185" s="34" t="s">
        <v>31</v>
      </c>
      <c r="G185" s="42">
        <v>0.95</v>
      </c>
      <c r="H185" s="34" t="s">
        <v>666</v>
      </c>
      <c r="I185" s="35">
        <v>6</v>
      </c>
      <c r="J185" s="34" t="s">
        <v>322</v>
      </c>
      <c r="K185" s="34" t="s">
        <v>323</v>
      </c>
      <c r="L185" s="34">
        <v>9104500000</v>
      </c>
      <c r="M185" s="34">
        <v>9104500695</v>
      </c>
      <c r="N185" s="34" t="s">
        <v>305</v>
      </c>
      <c r="O185" s="34" t="s">
        <v>192</v>
      </c>
      <c r="P185" s="36">
        <v>45642</v>
      </c>
      <c r="Q185" s="37">
        <v>1040</v>
      </c>
      <c r="R185" s="34">
        <v>154</v>
      </c>
      <c r="S185" s="34" t="s">
        <v>324</v>
      </c>
    </row>
    <row r="186" spans="1:19" hidden="1" x14ac:dyDescent="0.25">
      <c r="A186" s="34" t="s">
        <v>325</v>
      </c>
      <c r="B186" s="34" t="s">
        <v>64</v>
      </c>
      <c r="C186" s="34">
        <v>110</v>
      </c>
      <c r="D186" s="34">
        <v>600</v>
      </c>
      <c r="E186" s="34">
        <v>100</v>
      </c>
      <c r="F186" s="34" t="s">
        <v>31</v>
      </c>
      <c r="G186" s="42">
        <v>0.96</v>
      </c>
      <c r="H186" s="34" t="s">
        <v>66</v>
      </c>
      <c r="I186" s="35">
        <v>6</v>
      </c>
      <c r="J186" s="34" t="s">
        <v>326</v>
      </c>
      <c r="K186" s="34" t="s">
        <v>327</v>
      </c>
      <c r="L186" s="34">
        <v>9037400000</v>
      </c>
      <c r="M186" s="34">
        <v>9037400191</v>
      </c>
      <c r="N186" s="34" t="s">
        <v>305</v>
      </c>
      <c r="O186" s="34" t="s">
        <v>153</v>
      </c>
      <c r="P186" s="36">
        <v>45649</v>
      </c>
      <c r="Q186" s="37">
        <v>700</v>
      </c>
      <c r="R186" s="34">
        <v>110</v>
      </c>
      <c r="S186" s="34" t="s">
        <v>328</v>
      </c>
    </row>
    <row r="187" spans="1:19" hidden="1" x14ac:dyDescent="0.25">
      <c r="A187" s="34" t="s">
        <v>329</v>
      </c>
      <c r="B187" s="34" t="s">
        <v>64</v>
      </c>
      <c r="C187" s="34">
        <v>110</v>
      </c>
      <c r="D187" s="34">
        <v>600</v>
      </c>
      <c r="E187" s="34">
        <v>100</v>
      </c>
      <c r="F187" s="34"/>
      <c r="G187" s="42">
        <v>0.97</v>
      </c>
      <c r="H187" s="34" t="s">
        <v>66</v>
      </c>
      <c r="I187" s="35">
        <v>6</v>
      </c>
      <c r="J187" s="34" t="s">
        <v>330</v>
      </c>
      <c r="K187" s="34" t="s">
        <v>331</v>
      </c>
      <c r="L187" s="34">
        <v>7570912888</v>
      </c>
      <c r="M187" s="34">
        <v>6738200217</v>
      </c>
      <c r="N187" s="34" t="s">
        <v>305</v>
      </c>
      <c r="O187" s="34" t="s">
        <v>153</v>
      </c>
      <c r="P187" s="36">
        <v>45649</v>
      </c>
      <c r="Q187" s="37">
        <v>700</v>
      </c>
      <c r="R187" s="34">
        <v>110</v>
      </c>
      <c r="S187" s="34" t="s">
        <v>332</v>
      </c>
    </row>
    <row r="188" spans="1:19" hidden="1" x14ac:dyDescent="0.25">
      <c r="A188" s="34" t="s">
        <v>410</v>
      </c>
      <c r="B188" s="34" t="s">
        <v>67</v>
      </c>
      <c r="C188" s="34">
        <v>862.2</v>
      </c>
      <c r="D188" s="38">
        <v>13259.25</v>
      </c>
      <c r="E188" s="38">
        <v>1767.9</v>
      </c>
      <c r="F188" s="38" t="s">
        <v>494</v>
      </c>
      <c r="G188" s="39" t="s">
        <v>667</v>
      </c>
      <c r="H188" s="34" t="s">
        <v>668</v>
      </c>
      <c r="I188" s="39">
        <v>7.5</v>
      </c>
      <c r="J188" s="34" t="s">
        <v>411</v>
      </c>
      <c r="K188" s="34" t="s">
        <v>412</v>
      </c>
      <c r="L188" s="34">
        <v>1508731501</v>
      </c>
      <c r="M188" s="34">
        <v>5809700495</v>
      </c>
      <c r="N188" s="34" t="s">
        <v>413</v>
      </c>
      <c r="O188" s="34" t="s">
        <v>398</v>
      </c>
      <c r="P188" s="36">
        <v>45393</v>
      </c>
      <c r="Q188" s="37">
        <v>13259.25</v>
      </c>
      <c r="R188" s="34">
        <v>862.2</v>
      </c>
      <c r="S188" s="34" t="s">
        <v>414</v>
      </c>
    </row>
    <row r="189" spans="1:19" hidden="1" x14ac:dyDescent="0.25">
      <c r="A189" s="34" t="s">
        <v>415</v>
      </c>
      <c r="B189" s="34" t="s">
        <v>67</v>
      </c>
      <c r="C189" s="34">
        <v>7</v>
      </c>
      <c r="D189" s="34">
        <v>107.63</v>
      </c>
      <c r="E189" s="34">
        <v>14.4</v>
      </c>
      <c r="F189" s="34" t="s">
        <v>494</v>
      </c>
      <c r="G189" s="35" t="s">
        <v>669</v>
      </c>
      <c r="H189" s="34" t="s">
        <v>670</v>
      </c>
      <c r="I189" s="35">
        <v>7.5</v>
      </c>
      <c r="J189" s="34" t="s">
        <v>146</v>
      </c>
      <c r="K189" s="34" t="s">
        <v>147</v>
      </c>
      <c r="L189" s="34">
        <v>6451600000</v>
      </c>
      <c r="M189" s="34">
        <v>6451600150</v>
      </c>
      <c r="N189" s="34" t="s">
        <v>413</v>
      </c>
      <c r="O189" s="34" t="s">
        <v>402</v>
      </c>
      <c r="P189" s="36">
        <v>45393</v>
      </c>
      <c r="Q189" s="37">
        <v>250.73</v>
      </c>
      <c r="R189" s="34">
        <v>16.309999999999999</v>
      </c>
      <c r="S189" s="34" t="s">
        <v>416</v>
      </c>
    </row>
    <row r="190" spans="1:19" hidden="1" x14ac:dyDescent="0.25">
      <c r="A190" s="34" t="s">
        <v>415</v>
      </c>
      <c r="B190" s="34" t="s">
        <v>67</v>
      </c>
      <c r="C190" s="34">
        <v>9.31</v>
      </c>
      <c r="D190" s="34">
        <v>143.1</v>
      </c>
      <c r="E190" s="34">
        <v>9.31</v>
      </c>
      <c r="F190" s="34" t="s">
        <v>494</v>
      </c>
      <c r="G190" s="35" t="s">
        <v>669</v>
      </c>
      <c r="H190" s="44" t="s">
        <v>670</v>
      </c>
      <c r="I190" s="45">
        <v>7.5</v>
      </c>
      <c r="J190" s="34" t="s">
        <v>146</v>
      </c>
      <c r="K190" s="34" t="s">
        <v>147</v>
      </c>
      <c r="L190" s="34">
        <v>6451600000</v>
      </c>
      <c r="M190" s="34">
        <v>6451600150</v>
      </c>
      <c r="N190" s="34" t="s">
        <v>413</v>
      </c>
      <c r="O190" s="34" t="s">
        <v>402</v>
      </c>
      <c r="P190" s="36">
        <v>45393</v>
      </c>
      <c r="Q190" s="37">
        <v>250.73</v>
      </c>
      <c r="R190" s="34">
        <v>16.309999999999999</v>
      </c>
      <c r="S190" s="34" t="s">
        <v>416</v>
      </c>
    </row>
    <row r="191" spans="1:19" hidden="1" x14ac:dyDescent="0.25">
      <c r="A191" s="34" t="s">
        <v>417</v>
      </c>
      <c r="B191" s="34" t="s">
        <v>67</v>
      </c>
      <c r="C191" s="34">
        <v>298.74</v>
      </c>
      <c r="D191" s="38">
        <v>4594.05</v>
      </c>
      <c r="E191" s="34">
        <v>612.54</v>
      </c>
      <c r="F191" s="34" t="s">
        <v>494</v>
      </c>
      <c r="G191" s="35" t="s">
        <v>495</v>
      </c>
      <c r="H191" s="34" t="s">
        <v>668</v>
      </c>
      <c r="I191" s="35">
        <v>7.5</v>
      </c>
      <c r="J191" s="34" t="s">
        <v>418</v>
      </c>
      <c r="K191" s="34" t="s">
        <v>419</v>
      </c>
      <c r="L191" s="34">
        <v>1572120000</v>
      </c>
      <c r="M191" s="34">
        <v>1572120897</v>
      </c>
      <c r="N191" s="34" t="s">
        <v>413</v>
      </c>
      <c r="O191" s="34" t="s">
        <v>143</v>
      </c>
      <c r="P191" s="36">
        <v>45393</v>
      </c>
      <c r="Q191" s="37">
        <v>4594.05</v>
      </c>
      <c r="R191" s="34">
        <v>298.74</v>
      </c>
      <c r="S191" s="34" t="s">
        <v>420</v>
      </c>
    </row>
    <row r="192" spans="1:19" hidden="1" x14ac:dyDescent="0.25">
      <c r="A192" s="34" t="s">
        <v>421</v>
      </c>
      <c r="B192" s="34" t="s">
        <v>67</v>
      </c>
      <c r="C192" s="34">
        <v>4.88</v>
      </c>
      <c r="D192" s="34">
        <v>75</v>
      </c>
      <c r="E192" s="34"/>
      <c r="F192" s="34" t="s">
        <v>494</v>
      </c>
      <c r="G192" s="35" t="s">
        <v>671</v>
      </c>
      <c r="H192" s="34" t="s">
        <v>672</v>
      </c>
      <c r="I192" s="35">
        <v>7.5</v>
      </c>
      <c r="J192" s="34" t="s">
        <v>422</v>
      </c>
      <c r="K192" s="34" t="s">
        <v>423</v>
      </c>
      <c r="L192" s="34">
        <v>7589810000</v>
      </c>
      <c r="M192" s="34">
        <v>7589810492</v>
      </c>
      <c r="N192" s="34" t="s">
        <v>413</v>
      </c>
      <c r="O192" s="34" t="s">
        <v>352</v>
      </c>
      <c r="P192" s="36">
        <v>45471</v>
      </c>
      <c r="Q192" s="37">
        <v>510</v>
      </c>
      <c r="R192" s="34">
        <v>33.159999999999997</v>
      </c>
      <c r="S192" s="34" t="s">
        <v>405</v>
      </c>
    </row>
    <row r="193" spans="1:19" hidden="1" x14ac:dyDescent="0.25">
      <c r="A193" s="34" t="s">
        <v>421</v>
      </c>
      <c r="B193" s="34" t="s">
        <v>67</v>
      </c>
      <c r="C193" s="34">
        <v>18.53</v>
      </c>
      <c r="D193" s="34">
        <v>285</v>
      </c>
      <c r="E193" s="34"/>
      <c r="F193" s="34" t="s">
        <v>494</v>
      </c>
      <c r="G193" s="35" t="s">
        <v>671</v>
      </c>
      <c r="H193" s="34" t="s">
        <v>672</v>
      </c>
      <c r="I193" s="35">
        <v>7.5</v>
      </c>
      <c r="J193" s="34" t="s">
        <v>422</v>
      </c>
      <c r="K193" s="34" t="s">
        <v>423</v>
      </c>
      <c r="L193" s="34">
        <v>7589810000</v>
      </c>
      <c r="M193" s="34">
        <v>7589810492</v>
      </c>
      <c r="N193" s="34" t="s">
        <v>413</v>
      </c>
      <c r="O193" s="34" t="s">
        <v>352</v>
      </c>
      <c r="P193" s="36">
        <v>45471</v>
      </c>
      <c r="Q193" s="37">
        <v>510</v>
      </c>
      <c r="R193" s="34">
        <v>33.159999999999997</v>
      </c>
      <c r="S193" s="34" t="s">
        <v>405</v>
      </c>
    </row>
    <row r="194" spans="1:19" hidden="1" x14ac:dyDescent="0.25">
      <c r="A194" s="34" t="s">
        <v>421</v>
      </c>
      <c r="B194" s="34" t="s">
        <v>67</v>
      </c>
      <c r="C194" s="34">
        <v>9.75</v>
      </c>
      <c r="D194" s="34">
        <v>150</v>
      </c>
      <c r="E194" s="34"/>
      <c r="F194" s="34" t="s">
        <v>494</v>
      </c>
      <c r="G194" s="35" t="s">
        <v>671</v>
      </c>
      <c r="H194" s="34" t="s">
        <v>672</v>
      </c>
      <c r="I194" s="35">
        <v>7.5</v>
      </c>
      <c r="J194" s="34" t="s">
        <v>422</v>
      </c>
      <c r="K194" s="34" t="s">
        <v>423</v>
      </c>
      <c r="L194" s="34">
        <v>7589810000</v>
      </c>
      <c r="M194" s="34">
        <v>7589810492</v>
      </c>
      <c r="N194" s="34" t="s">
        <v>413</v>
      </c>
      <c r="O194" s="34" t="s">
        <v>352</v>
      </c>
      <c r="P194" s="36">
        <v>45471</v>
      </c>
      <c r="Q194" s="37">
        <v>510</v>
      </c>
      <c r="R194" s="34">
        <v>33.159999999999997</v>
      </c>
      <c r="S194" s="34" t="s">
        <v>405</v>
      </c>
    </row>
    <row r="195" spans="1:19" hidden="1" x14ac:dyDescent="0.25">
      <c r="A195" s="34" t="s">
        <v>424</v>
      </c>
      <c r="B195" s="34" t="s">
        <v>67</v>
      </c>
      <c r="C195" s="34">
        <v>5.41</v>
      </c>
      <c r="D195" s="34">
        <v>83.21</v>
      </c>
      <c r="E195" s="34">
        <v>11.0947</v>
      </c>
      <c r="F195" s="34" t="s">
        <v>494</v>
      </c>
      <c r="G195" s="35" t="s">
        <v>673</v>
      </c>
      <c r="H195" s="34" t="s">
        <v>674</v>
      </c>
      <c r="I195" s="35">
        <v>7.5</v>
      </c>
      <c r="J195" s="34" t="s">
        <v>425</v>
      </c>
      <c r="K195" s="34" t="s">
        <v>426</v>
      </c>
      <c r="L195" s="34">
        <v>7290010000</v>
      </c>
      <c r="M195" s="34">
        <v>7290010674</v>
      </c>
      <c r="N195" s="34" t="s">
        <v>67</v>
      </c>
      <c r="O195" s="34" t="s">
        <v>215</v>
      </c>
      <c r="P195" s="36">
        <v>45471</v>
      </c>
      <c r="Q195" s="37">
        <v>268.37</v>
      </c>
      <c r="R195" s="34">
        <v>17.45</v>
      </c>
      <c r="S195" s="34" t="s">
        <v>279</v>
      </c>
    </row>
    <row r="196" spans="1:19" hidden="1" x14ac:dyDescent="0.25">
      <c r="A196" s="34" t="s">
        <v>424</v>
      </c>
      <c r="B196" s="34" t="s">
        <v>67</v>
      </c>
      <c r="C196" s="34">
        <v>12.04</v>
      </c>
      <c r="D196" s="34">
        <v>185.16</v>
      </c>
      <c r="E196" s="34">
        <v>24.687999999999999</v>
      </c>
      <c r="F196" s="34" t="s">
        <v>494</v>
      </c>
      <c r="G196" s="35" t="s">
        <v>673</v>
      </c>
      <c r="H196" s="34" t="s">
        <v>674</v>
      </c>
      <c r="I196" s="35">
        <v>7.5</v>
      </c>
      <c r="J196" s="34" t="s">
        <v>425</v>
      </c>
      <c r="K196" s="34" t="s">
        <v>426</v>
      </c>
      <c r="L196" s="34">
        <v>7290010000</v>
      </c>
      <c r="M196" s="34">
        <v>7290010674</v>
      </c>
      <c r="N196" s="34" t="s">
        <v>67</v>
      </c>
      <c r="O196" s="34" t="s">
        <v>215</v>
      </c>
      <c r="P196" s="36">
        <v>45471</v>
      </c>
      <c r="Q196" s="37">
        <v>268.37</v>
      </c>
      <c r="R196" s="34">
        <v>17.45</v>
      </c>
      <c r="S196" s="34" t="s">
        <v>279</v>
      </c>
    </row>
    <row r="197" spans="1:19" hidden="1" x14ac:dyDescent="0.25">
      <c r="A197" s="34" t="s">
        <v>427</v>
      </c>
      <c r="B197" s="34" t="s">
        <v>67</v>
      </c>
      <c r="C197" s="34">
        <v>308.88</v>
      </c>
      <c r="D197" s="34">
        <v>4749.9799999999996</v>
      </c>
      <c r="E197" s="34">
        <v>633.29999999999995</v>
      </c>
      <c r="F197" s="34" t="s">
        <v>494</v>
      </c>
      <c r="G197" s="42" t="s">
        <v>667</v>
      </c>
      <c r="H197" s="34" t="s">
        <v>668</v>
      </c>
      <c r="I197" s="35">
        <v>7.5</v>
      </c>
      <c r="J197" s="34" t="s">
        <v>428</v>
      </c>
      <c r="K197" s="34" t="s">
        <v>429</v>
      </c>
      <c r="L197" s="34">
        <v>206702009</v>
      </c>
      <c r="M197" s="34">
        <v>499710908</v>
      </c>
      <c r="N197" s="34" t="s">
        <v>413</v>
      </c>
      <c r="O197" s="34" t="s">
        <v>430</v>
      </c>
      <c r="P197" s="36">
        <v>45618</v>
      </c>
      <c r="Q197" s="37">
        <v>5803.36</v>
      </c>
      <c r="R197" s="34">
        <v>377.38</v>
      </c>
      <c r="S197" s="34" t="s">
        <v>218</v>
      </c>
    </row>
    <row r="198" spans="1:19" hidden="1" x14ac:dyDescent="0.25">
      <c r="A198" s="34" t="s">
        <v>427</v>
      </c>
      <c r="B198" s="34" t="s">
        <v>67</v>
      </c>
      <c r="C198" s="34">
        <v>68.5</v>
      </c>
      <c r="D198" s="34">
        <v>1053.3800000000001</v>
      </c>
      <c r="E198" s="34">
        <v>140.5</v>
      </c>
      <c r="F198" s="34" t="s">
        <v>494</v>
      </c>
      <c r="G198" s="42" t="s">
        <v>667</v>
      </c>
      <c r="H198" s="34" t="s">
        <v>668</v>
      </c>
      <c r="I198" s="35">
        <v>7.5</v>
      </c>
      <c r="J198" s="34" t="s">
        <v>428</v>
      </c>
      <c r="K198" s="34" t="s">
        <v>429</v>
      </c>
      <c r="L198" s="34">
        <v>206702009</v>
      </c>
      <c r="M198" s="34">
        <v>499710908</v>
      </c>
      <c r="N198" s="34" t="s">
        <v>413</v>
      </c>
      <c r="O198" s="34" t="s">
        <v>430</v>
      </c>
      <c r="P198" s="36">
        <v>45618</v>
      </c>
      <c r="Q198" s="37">
        <v>5803.36</v>
      </c>
      <c r="R198" s="34">
        <v>377.38</v>
      </c>
      <c r="S198" s="34" t="s">
        <v>218</v>
      </c>
    </row>
    <row r="199" spans="1:19" hidden="1" x14ac:dyDescent="0.25">
      <c r="A199" s="34" t="s">
        <v>408</v>
      </c>
      <c r="B199" s="34" t="s">
        <v>67</v>
      </c>
      <c r="C199" s="34">
        <v>237.02</v>
      </c>
      <c r="D199" s="34">
        <v>3645</v>
      </c>
      <c r="E199" s="34">
        <v>486</v>
      </c>
      <c r="F199" s="34" t="s">
        <v>494</v>
      </c>
      <c r="G199" s="35" t="s">
        <v>673</v>
      </c>
      <c r="H199" s="34" t="s">
        <v>675</v>
      </c>
      <c r="I199" s="35">
        <v>7.5</v>
      </c>
      <c r="J199" s="34" t="s">
        <v>316</v>
      </c>
      <c r="K199" s="34" t="s">
        <v>317</v>
      </c>
      <c r="L199" s="34">
        <v>9577020000</v>
      </c>
      <c r="M199" s="34">
        <v>4659120003</v>
      </c>
      <c r="N199" s="34" t="s">
        <v>409</v>
      </c>
      <c r="O199" s="34" t="s">
        <v>226</v>
      </c>
      <c r="P199" s="36">
        <v>45649</v>
      </c>
      <c r="Q199" s="37">
        <v>24457</v>
      </c>
      <c r="R199" s="34">
        <v>3615.38</v>
      </c>
      <c r="S199" s="34" t="s">
        <v>243</v>
      </c>
    </row>
  </sheetData>
  <sortState xmlns:xlrd2="http://schemas.microsoft.com/office/spreadsheetml/2017/richdata2" ref="A2:S199">
    <sortCondition ref="A1:A199"/>
  </sortState>
  <phoneticPr fontId="2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fix xmlns="dc463f71-b30c-4ab2-9473-d307f9d35888">UG</Prefix>
    <DocumentSetType xmlns="dc463f71-b30c-4ab2-9473-d307f9d35888">Compliance</DocumentSetType>
    <Visibility xmlns="dc463f71-b30c-4ab2-9473-d307f9d35888">Full Visibility</Visibility>
    <IsConfidential xmlns="dc463f71-b30c-4ab2-9473-d307f9d35888">false</IsConfidential>
    <AgendaOrder xmlns="dc463f71-b30c-4ab2-9473-d307f9d35888">false</AgendaOrder>
    <CaseType xmlns="dc463f71-b30c-4ab2-9473-d307f9d35888">Staff Investigation</CaseType>
    <IndustryCode xmlns="dc463f71-b30c-4ab2-9473-d307f9d35888">150</IndustryCode>
    <CaseStatus xmlns="dc463f71-b30c-4ab2-9473-d307f9d35888">Pending</CaseStatus>
    <OpenedDate xmlns="dc463f71-b30c-4ab2-9473-d307f9d35888">2023-11-15T08:00:00+00:00</OpenedDate>
    <SignificantOrder xmlns="dc463f71-b30c-4ab2-9473-d307f9d35888">false</SignificantOrder>
    <Date1 xmlns="dc463f71-b30c-4ab2-9473-d307f9d35888">2026-06-11T07:00:00+00:00</Date1>
    <IsDocumentOrder xmlns="dc463f71-b30c-4ab2-9473-d307f9d35888">false</IsDocumentOrder>
    <IsHighlyConfidential xmlns="dc463f71-b30c-4ab2-9473-d307f9d35888">false</IsHighlyConfidential>
    <CaseCompanyNames xmlns="dc463f71-b30c-4ab2-9473-d307f9d35888">Cascade Natural Gas Corporation</CaseCompanyNames>
    <Nickname xmlns="http://schemas.microsoft.com/sharepoint/v3" xsi:nil="true"/>
    <DocketNumber xmlns="dc463f71-b30c-4ab2-9473-d307f9d35888">230937</DocketNumber>
    <DelegatedOrder xmlns="dc463f71-b30c-4ab2-9473-d307f9d35888">false</DelegatedOrd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led Document" ma:contentTypeID="0x0101006E56B4D1795A2E4DB2F0B01679ED314A00040AC263BA319A41A5EAD400E8A077FB" ma:contentTypeVersion="40" ma:contentTypeDescription="" ma:contentTypeScope="" ma:versionID="14e60c0cbb01c5b9d7c0be9b48d801a5">
  <xsd:schema xmlns:xsd="http://www.w3.org/2001/XMLSchema" xmlns:xs="http://www.w3.org/2001/XMLSchema" xmlns:p="http://schemas.microsoft.com/office/2006/metadata/properties" xmlns:ns1="http://schemas.microsoft.com/sharepoint/v3" xmlns:ns2="dc463f71-b30c-4ab2-9473-d307f9d35888" targetNamespace="http://schemas.microsoft.com/office/2006/metadata/properties" ma:root="true" ma:fieldsID="43d1e58e9723df997e85f06fba2dda68" ns1:_="" ns2:_="">
    <xsd:import namespace="http://schemas.microsoft.com/sharepoint/v3"/>
    <xsd:import namespace="dc463f71-b30c-4ab2-9473-d307f9d35888"/>
    <xsd:element name="properties">
      <xsd:complexType>
        <xsd:sequence>
          <xsd:element name="documentManagement">
            <xsd:complexType>
              <xsd:all>
                <xsd:element ref="ns2:IsConfidential" minOccurs="0"/>
                <xsd:element ref="ns2:IsHighlyConfidential" minOccurs="0"/>
                <xsd:element ref="ns2:Date1" minOccurs="0"/>
                <xsd:element ref="ns2:DocketNumber" minOccurs="0"/>
                <xsd:element ref="ns2:DocumentSetType" minOccurs="0"/>
                <xsd:element ref="ns2:IndustryCode" minOccurs="0"/>
                <xsd:element ref="ns2:CaseType" minOccurs="0"/>
                <xsd:element ref="ns2:CaseStatus" minOccurs="0"/>
                <xsd:element ref="ns2:AgendaOrder" minOccurs="0"/>
                <xsd:element ref="ns2:DelegatedOrder" minOccurs="0"/>
                <xsd:element ref="ns2:IsDocumentOrder" minOccurs="0"/>
                <xsd:element ref="ns2:CaseCompanyNames" minOccurs="0"/>
                <xsd:element ref="ns2:OpenedDate" minOccurs="0"/>
                <xsd:element ref="ns2:Prefix" minOccurs="0"/>
                <xsd:element ref="ns2:Visibility" minOccurs="0"/>
                <xsd:element ref="ns1:Nickname" minOccurs="0"/>
                <xsd:element ref="ns2:Significant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Nickname" ma:index="17" nillable="true" ma:displayName="Nickname" ma:internalName="Nicknam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63f71-b30c-4ab2-9473-d307f9d35888" elementFormDefault="qualified">
    <xsd:import namespace="http://schemas.microsoft.com/office/2006/documentManagement/types"/>
    <xsd:import namespace="http://schemas.microsoft.com/office/infopath/2007/PartnerControls"/>
    <xsd:element name="IsConfidential" ma:index="2" nillable="true" ma:displayName="Is Confidential" ma:default="0" ma:internalName="IsConfidential" ma:readOnly="false">
      <xsd:simpleType>
        <xsd:restriction base="dms:Boolean"/>
      </xsd:simpleType>
    </xsd:element>
    <xsd:element name="IsHighlyConfidential" ma:index="3" nillable="true" ma:displayName="Is Highly Confidential" ma:default="0" ma:internalName="IsHighlyConfidential" ma:readOnly="false">
      <xsd:simpleType>
        <xsd:restriction base="dms:Boolean"/>
      </xsd:simpleType>
    </xsd:element>
    <xsd:element name="Date1" ma:index="4" nillable="true" ma:displayName="Date" ma:default="[today]" ma:description="Date the document set was requested" ma:format="DateOnly" ma:internalName="Date1" ma:readOnly="false">
      <xsd:simpleType>
        <xsd:restriction base="dms:DateTime"/>
      </xsd:simpleType>
    </xsd:element>
    <xsd:element name="DocketNumber" ma:index="5" nillable="true" ma:displayName="Docket Number" ma:internalName="DocketNumber" ma:readOnly="false">
      <xsd:simpleType>
        <xsd:restriction base="dms:Text">
          <xsd:maxLength value="255"/>
        </xsd:restriction>
      </xsd:simpleType>
    </xsd:element>
    <xsd:element name="DocumentSetType" ma:index="6" nillable="true" ma:displayName="Document Set Type" ma:internalName="DocumentSetType" ma:readOnly="false">
      <xsd:simpleType>
        <xsd:restriction base="dms:Text">
          <xsd:maxLength value="255"/>
        </xsd:restriction>
      </xsd:simpleType>
    </xsd:element>
    <xsd:element name="IndustryCode" ma:index="7" nillable="true" ma:displayName="Industry Code" ma:internalName="IndustryCode" ma:readOnly="false">
      <xsd:simpleType>
        <xsd:restriction base="dms:Text">
          <xsd:maxLength value="255"/>
        </xsd:restriction>
      </xsd:simpleType>
    </xsd:element>
    <xsd:element name="CaseType" ma:index="8" nillable="true" ma:displayName="CaseType" ma:internalName="CaseType" ma:readOnly="false">
      <xsd:simpleType>
        <xsd:restriction base="dms:Text">
          <xsd:maxLength value="255"/>
        </xsd:restriction>
      </xsd:simpleType>
    </xsd:element>
    <xsd:element name="CaseStatus" ma:index="9" nillable="true" ma:displayName="CaseStatus" ma:internalName="CaseStatus" ma:readOnly="false">
      <xsd:simpleType>
        <xsd:restriction base="dms:Text">
          <xsd:maxLength value="255"/>
        </xsd:restriction>
      </xsd:simpleType>
    </xsd:element>
    <xsd:element name="AgendaOrder" ma:index="10" nillable="true" ma:displayName="Agenda Order" ma:default="0" ma:internalName="AgendaOrder" ma:readOnly="false">
      <xsd:simpleType>
        <xsd:restriction base="dms:Boolean"/>
      </xsd:simpleType>
    </xsd:element>
    <xsd:element name="DelegatedOrder" ma:index="11" nillable="true" ma:displayName="DelegatedOrder" ma:default="0" ma:description="Is this a delegated order?" ma:internalName="DelegatedOrder" ma:readOnly="false">
      <xsd:simpleType>
        <xsd:restriction base="dms:Boolean"/>
      </xsd:simpleType>
    </xsd:element>
    <xsd:element name="IsDocumentOrder" ma:index="12" nillable="true" ma:displayName="IsDocumentOrder" ma:default="0" ma:internalName="IsDocumentOrder" ma:readOnly="false">
      <xsd:simpleType>
        <xsd:restriction base="dms:Boolean"/>
      </xsd:simpleType>
    </xsd:element>
    <xsd:element name="CaseCompanyNames" ma:index="13" nillable="true" ma:displayName="Company Names" ma:description="Company names delimited by ;" ma:internalName="CaseCompanyNames" ma:readOnly="false">
      <xsd:simpleType>
        <xsd:restriction base="dms:Note">
          <xsd:maxLength value="255"/>
        </xsd:restriction>
      </xsd:simpleType>
    </xsd:element>
    <xsd:element name="OpenedDate" ma:index="14" nillable="true" ma:displayName="OpenedDate" ma:format="DateOnly" ma:internalName="OpenedDate">
      <xsd:simpleType>
        <xsd:restriction base="dms:DateTime"/>
      </xsd:simpleType>
    </xsd:element>
    <xsd:element name="Prefix" ma:index="15" nillable="true" ma:displayName="Prefix" ma:description="Docket number prefix" ma:internalName="Prefix">
      <xsd:simpleType>
        <xsd:restriction base="dms:Text">
          <xsd:maxLength value="255"/>
        </xsd:restriction>
      </xsd:simpleType>
    </xsd:element>
    <xsd:element name="Visibility" ma:index="16" nillable="true" ma:displayName="Visibility" ma:default="Full Visibility" ma:format="Dropdown" ma:internalName="Visibility" ma:readOnly="false">
      <xsd:simpleType>
        <xsd:restriction base="dms:Choice">
          <xsd:enumeration value="Full Visibility"/>
        </xsd:restriction>
      </xsd:simpleType>
    </xsd:element>
    <xsd:element name="SignificantOrder" ma:index="24" nillable="true" ma:displayName="SignificantOrder" ma:default="0" ma:description="Whether this document set contains a significant order" ma:internalName="SignificantOr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015f1b76-b32e-440f-80a7-f0ca4d8a872c" ContentTypeId="0x0101006E56B4D1795A2E4DB2F0B01679ED314A" PreviousValue="true"/>
</file>

<file path=customXml/itemProps1.xml><?xml version="1.0" encoding="utf-8"?>
<ds:datastoreItem xmlns:ds="http://schemas.openxmlformats.org/officeDocument/2006/customXml" ds:itemID="{1BC5ABEE-7E29-41BE-A220-2E0C81C093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39CF0A-B827-4116-8E80-C8F6F6265597}">
  <ds:schemaRefs>
    <ds:schemaRef ds:uri="http://schemas.microsoft.com/office/2006/metadata/properties"/>
    <ds:schemaRef ds:uri="http://schemas.microsoft.com/office/infopath/2007/PartnerControls"/>
    <ds:schemaRef ds:uri="cde2e64c-3dd4-4497-9228-a435f4be0d55"/>
    <ds:schemaRef ds:uri="e02f8695-751b-4e1b-8622-bb2a27d1fb80"/>
  </ds:schemaRefs>
</ds:datastoreItem>
</file>

<file path=customXml/itemProps3.xml><?xml version="1.0" encoding="utf-8"?>
<ds:datastoreItem xmlns:ds="http://schemas.openxmlformats.org/officeDocument/2006/customXml" ds:itemID="{FEE73645-F1FC-4DEA-AAED-13A860B6599D}"/>
</file>

<file path=customXml/itemProps4.xml><?xml version="1.0" encoding="utf-8"?>
<ds:datastoreItem xmlns:ds="http://schemas.openxmlformats.org/officeDocument/2006/customXml" ds:itemID="{13D91488-77E4-4923-933D-841E377678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2025 (old)</vt:lpstr>
      <vt:lpstr>Total 2025</vt:lpstr>
      <vt:lpstr>Projects.25</vt:lpstr>
      <vt:lpstr>Total 2024</vt:lpstr>
      <vt:lpstr>Projects.24</vt:lpstr>
      <vt:lpstr>APP 2885</vt:lpstr>
      <vt:lpstr>Sheet12</vt:lpstr>
      <vt:lpstr>2023 CR projects (ADD)</vt:lpstr>
      <vt:lpstr>All projects by Unit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Albert, Jodie</dc:creator>
  <cp:keywords/>
  <dc:description/>
  <cp:lastModifiedBy>Reimer, Caleb</cp:lastModifiedBy>
  <cp:revision/>
  <dcterms:created xsi:type="dcterms:W3CDTF">2025-04-17T16:39:06Z</dcterms:created>
  <dcterms:modified xsi:type="dcterms:W3CDTF">2026-05-12T22:00:03Z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da8032d-c4fe-48b8-9054-92634c9ea061_Enabled">
    <vt:lpwstr>true</vt:lpwstr>
  </property>
  <property fmtid="{D5CDD505-2E9C-101B-9397-08002B2CF9AE}" pid="3" name="MSIP_Label_1da8032d-c4fe-48b8-9054-92634c9ea061_SetDate">
    <vt:lpwstr>2025-04-22T22:58:15Z</vt:lpwstr>
  </property>
  <property fmtid="{D5CDD505-2E9C-101B-9397-08002B2CF9AE}" pid="4" name="MSIP_Label_1da8032d-c4fe-48b8-9054-92634c9ea061_Method">
    <vt:lpwstr>Standard</vt:lpwstr>
  </property>
  <property fmtid="{D5CDD505-2E9C-101B-9397-08002B2CF9AE}" pid="5" name="MSIP_Label_1da8032d-c4fe-48b8-9054-92634c9ea061_Name">
    <vt:lpwstr>Label 2 - Docs</vt:lpwstr>
  </property>
  <property fmtid="{D5CDD505-2E9C-101B-9397-08002B2CF9AE}" pid="6" name="MSIP_Label_1da8032d-c4fe-48b8-9054-92634c9ea061_SiteId">
    <vt:lpwstr>ce6a0196-6152-4c6a-9d1d-e946c3735743</vt:lpwstr>
  </property>
  <property fmtid="{D5CDD505-2E9C-101B-9397-08002B2CF9AE}" pid="7" name="MSIP_Label_1da8032d-c4fe-48b8-9054-92634c9ea061_ActionId">
    <vt:lpwstr>414c7e33-60bd-4d5d-bc7f-1ec301cf134d</vt:lpwstr>
  </property>
  <property fmtid="{D5CDD505-2E9C-101B-9397-08002B2CF9AE}" pid="8" name="MSIP_Label_1da8032d-c4fe-48b8-9054-92634c9ea061_ContentBits">
    <vt:lpwstr>0</vt:lpwstr>
  </property>
  <property fmtid="{D5CDD505-2E9C-101B-9397-08002B2CF9AE}" pid="9" name="MSIP_Label_1da8032d-c4fe-48b8-9054-92634c9ea061_Tag">
    <vt:lpwstr>10, 3, 0, 1</vt:lpwstr>
  </property>
  <property fmtid="{D5CDD505-2E9C-101B-9397-08002B2CF9AE}" pid="10" name="ContentTypeId">
    <vt:lpwstr>0x0101006E56B4D1795A2E4DB2F0B01679ED314A00040AC263BA319A41A5EAD400E8A077FB</vt:lpwstr>
  </property>
  <property fmtid="{D5CDD505-2E9C-101B-9397-08002B2CF9AE}" pid="11" name="MediaServiceImageTags">
    <vt:lpwstr/>
  </property>
  <property fmtid="{D5CDD505-2E9C-101B-9397-08002B2CF9AE}" pid="12" name="_docset_NoMedatataSyncRequired">
    <vt:lpwstr>False</vt:lpwstr>
  </property>
</Properties>
</file>