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Dept\Rates\ENERGY EFFICIENCY\ANNUAL REPORTING\Biennial Report 2025\DRAFT CAG sent 5-12-26\"/>
    </mc:Choice>
  </mc:AlternateContent>
  <xr:revisionPtr revIDLastSave="0" documentId="13_ncr:1_{9DA961A8-F1CD-4A9A-B8EC-CB9DD164CD5D}" xr6:coauthVersionLast="47" xr6:coauthVersionMax="47" xr10:uidLastSave="{00000000-0000-0000-0000-000000000000}"/>
  <bookViews>
    <workbookView xWindow="28680" yWindow="-120" windowWidth="29040" windowHeight="15720" activeTab="3" xr2:uid="{27459B9E-85FF-4DF4-8E12-5DB290E0C989}"/>
  </bookViews>
  <sheets>
    <sheet name="2025 Totals" sheetId="6" r:id="rId1"/>
    <sheet name="2025.Org" sheetId="5" state="hidden" r:id="rId2"/>
    <sheet name="2024 Totals" sheetId="3" r:id="rId3"/>
    <sheet name="APP 2885" sheetId="4" r:id="rId4"/>
  </sheets>
  <externalReferences>
    <externalReference r:id="rId5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6" l="1"/>
  <c r="J19" i="6"/>
  <c r="I19" i="6"/>
  <c r="L19" i="6" s="1"/>
  <c r="F19" i="6"/>
  <c r="A19" i="6"/>
  <c r="D19" i="6" s="1"/>
  <c r="E18" i="6"/>
  <c r="J18" i="6" s="1"/>
  <c r="C18" i="6"/>
  <c r="A18" i="6"/>
  <c r="D18" i="6" s="1"/>
  <c r="E17" i="6"/>
  <c r="C17" i="6"/>
  <c r="A17" i="6"/>
  <c r="D17" i="6" s="1"/>
  <c r="E16" i="6"/>
  <c r="C16" i="6"/>
  <c r="A16" i="6"/>
  <c r="D16" i="6" s="1"/>
  <c r="E15" i="6"/>
  <c r="E20" i="6" s="1"/>
  <c r="C15" i="6"/>
  <c r="O15" i="6" s="1"/>
  <c r="A15" i="6"/>
  <c r="D15" i="6" s="1"/>
  <c r="H14" i="6"/>
  <c r="A14" i="6"/>
  <c r="J13" i="6"/>
  <c r="I13" i="6"/>
  <c r="F13" i="6"/>
  <c r="A13" i="6"/>
  <c r="J12" i="6"/>
  <c r="I12" i="6"/>
  <c r="L12" i="6" s="1"/>
  <c r="F12" i="6"/>
  <c r="A12" i="6"/>
  <c r="J11" i="6"/>
  <c r="A11" i="6"/>
  <c r="F10" i="6"/>
  <c r="A10" i="6"/>
  <c r="F9" i="6"/>
  <c r="A9" i="6"/>
  <c r="A8" i="6"/>
  <c r="H7" i="6"/>
  <c r="A7" i="6"/>
  <c r="J6" i="6"/>
  <c r="I6" i="6"/>
  <c r="F6" i="6"/>
  <c r="A6" i="6"/>
  <c r="K20" i="5"/>
  <c r="E19" i="5"/>
  <c r="F19" i="5" s="1"/>
  <c r="C19" i="5"/>
  <c r="A19" i="5"/>
  <c r="D19" i="5" s="1"/>
  <c r="E18" i="5"/>
  <c r="J18" i="5" s="1"/>
  <c r="C18" i="5"/>
  <c r="A18" i="5"/>
  <c r="D18" i="5" s="1"/>
  <c r="E17" i="5"/>
  <c r="C17" i="5"/>
  <c r="A17" i="5"/>
  <c r="D17" i="5" s="1"/>
  <c r="E16" i="5"/>
  <c r="C16" i="5"/>
  <c r="A16" i="5"/>
  <c r="D16" i="5" s="1"/>
  <c r="E15" i="5"/>
  <c r="C15" i="5"/>
  <c r="O15" i="5" s="1"/>
  <c r="A15" i="5"/>
  <c r="D15" i="5" s="1"/>
  <c r="E14" i="5"/>
  <c r="C14" i="5"/>
  <c r="A14" i="5"/>
  <c r="D14" i="5" s="1"/>
  <c r="E13" i="5"/>
  <c r="I13" i="5" s="1"/>
  <c r="C13" i="5"/>
  <c r="A13" i="5"/>
  <c r="D13" i="5" s="1"/>
  <c r="E12" i="5"/>
  <c r="J12" i="5" s="1"/>
  <c r="C12" i="5"/>
  <c r="A12" i="5"/>
  <c r="D12" i="5" s="1"/>
  <c r="E11" i="5"/>
  <c r="J11" i="5" s="1"/>
  <c r="C11" i="5"/>
  <c r="A11" i="5"/>
  <c r="D11" i="5" s="1"/>
  <c r="E10" i="5"/>
  <c r="I10" i="5" s="1"/>
  <c r="C10" i="5"/>
  <c r="A10" i="5"/>
  <c r="D10" i="5" s="1"/>
  <c r="E9" i="5"/>
  <c r="C9" i="5"/>
  <c r="A9" i="5"/>
  <c r="D9" i="5" s="1"/>
  <c r="E8" i="5"/>
  <c r="C8" i="5"/>
  <c r="A8" i="5"/>
  <c r="D8" i="5" s="1"/>
  <c r="E7" i="5"/>
  <c r="C7" i="5"/>
  <c r="A7" i="5"/>
  <c r="D7" i="5" s="1"/>
  <c r="E6" i="5"/>
  <c r="I6" i="5" s="1"/>
  <c r="C6" i="5"/>
  <c r="A6" i="5"/>
  <c r="D6" i="5" s="1"/>
  <c r="J8" i="3"/>
  <c r="J7" i="3"/>
  <c r="J6" i="3"/>
  <c r="J20" i="3"/>
  <c r="F20" i="3"/>
  <c r="B26" i="3"/>
  <c r="B25" i="3"/>
  <c r="R17" i="3"/>
  <c r="R15" i="3"/>
  <c r="N17" i="3"/>
  <c r="N15" i="3"/>
  <c r="Q15" i="3"/>
  <c r="Q17" i="3"/>
  <c r="I6" i="3"/>
  <c r="K6" i="3" s="1"/>
  <c r="G7" i="3"/>
  <c r="G8" i="3"/>
  <c r="L8" i="3" s="1"/>
  <c r="G9" i="3"/>
  <c r="L9" i="3" s="1"/>
  <c r="G10" i="3"/>
  <c r="G11" i="3"/>
  <c r="L11" i="3" s="1"/>
  <c r="G12" i="3"/>
  <c r="G13" i="3"/>
  <c r="G14" i="3"/>
  <c r="G15" i="3"/>
  <c r="P15" i="3" s="1"/>
  <c r="G16" i="3"/>
  <c r="L16" i="3" s="1"/>
  <c r="G17" i="3"/>
  <c r="G18" i="3"/>
  <c r="G19" i="3"/>
  <c r="P19" i="3" s="1"/>
  <c r="G6" i="3"/>
  <c r="G20" i="3" s="1"/>
  <c r="E7" i="3"/>
  <c r="E8" i="3"/>
  <c r="E9" i="3"/>
  <c r="E10" i="3"/>
  <c r="E11" i="3"/>
  <c r="E12" i="3"/>
  <c r="E13" i="3"/>
  <c r="E14" i="3"/>
  <c r="E15" i="3"/>
  <c r="E16" i="3"/>
  <c r="E17" i="3"/>
  <c r="P17" i="3" s="1"/>
  <c r="E18" i="3"/>
  <c r="E19" i="3"/>
  <c r="E6" i="3"/>
  <c r="L7" i="3"/>
  <c r="L10" i="3"/>
  <c r="L12" i="3"/>
  <c r="L13" i="3"/>
  <c r="L14" i="3"/>
  <c r="L19" i="3"/>
  <c r="K7" i="3"/>
  <c r="K8" i="3"/>
  <c r="K9" i="3"/>
  <c r="K10" i="3"/>
  <c r="K11" i="3"/>
  <c r="K12" i="3"/>
  <c r="K13" i="3"/>
  <c r="K14" i="3"/>
  <c r="K16" i="3"/>
  <c r="K18" i="3"/>
  <c r="K19" i="3"/>
  <c r="J9" i="3"/>
  <c r="J10" i="3"/>
  <c r="J11" i="3"/>
  <c r="J12" i="3"/>
  <c r="J13" i="3"/>
  <c r="J14" i="3"/>
  <c r="J15" i="3"/>
  <c r="J16" i="3"/>
  <c r="J17" i="3"/>
  <c r="J18" i="3"/>
  <c r="J19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H7" i="3"/>
  <c r="H8" i="3"/>
  <c r="H9" i="3"/>
  <c r="H10" i="3"/>
  <c r="H11" i="3"/>
  <c r="H12" i="3"/>
  <c r="H13" i="3"/>
  <c r="H14" i="3"/>
  <c r="H15" i="3"/>
  <c r="H16" i="3"/>
  <c r="H17" i="3"/>
  <c r="K17" i="3" s="1"/>
  <c r="M17" i="3" s="1"/>
  <c r="H18" i="3"/>
  <c r="H19" i="3"/>
  <c r="H6" i="3"/>
  <c r="D20" i="3"/>
  <c r="C20" i="3"/>
  <c r="B20" i="3"/>
  <c r="L13" i="6" l="1"/>
  <c r="H18" i="6"/>
  <c r="H13" i="6"/>
  <c r="Q13" i="6" s="1"/>
  <c r="H10" i="6"/>
  <c r="Q10" i="6" s="1"/>
  <c r="H19" i="6"/>
  <c r="M19" i="6" s="1"/>
  <c r="H17" i="6"/>
  <c r="H12" i="6"/>
  <c r="Q12" i="6" s="1"/>
  <c r="M13" i="6"/>
  <c r="H15" i="6"/>
  <c r="Q19" i="6"/>
  <c r="H9" i="6"/>
  <c r="Q9" i="6" s="1"/>
  <c r="H8" i="6"/>
  <c r="H6" i="6"/>
  <c r="D20" i="6"/>
  <c r="K18" i="6" s="1"/>
  <c r="G20" i="6"/>
  <c r="H11" i="6"/>
  <c r="H16" i="6"/>
  <c r="F7" i="6"/>
  <c r="Q7" i="6" s="1"/>
  <c r="R15" i="6"/>
  <c r="I14" i="6"/>
  <c r="F15" i="6"/>
  <c r="L6" i="6"/>
  <c r="J7" i="6"/>
  <c r="J14" i="6"/>
  <c r="I15" i="6"/>
  <c r="L15" i="6" s="1"/>
  <c r="F16" i="6"/>
  <c r="J8" i="6"/>
  <c r="L8" i="6" s="1"/>
  <c r="J15" i="6"/>
  <c r="I16" i="6"/>
  <c r="F17" i="6"/>
  <c r="J9" i="6"/>
  <c r="J16" i="6"/>
  <c r="L16" i="6" s="1"/>
  <c r="S15" i="6"/>
  <c r="F14" i="6"/>
  <c r="I7" i="6"/>
  <c r="F8" i="6"/>
  <c r="I8" i="6"/>
  <c r="I9" i="6"/>
  <c r="L9" i="6" s="1"/>
  <c r="I17" i="6"/>
  <c r="L17" i="6" s="1"/>
  <c r="F18" i="6"/>
  <c r="Q18" i="6" s="1"/>
  <c r="C20" i="6"/>
  <c r="I10" i="6"/>
  <c r="F11" i="6"/>
  <c r="J10" i="6"/>
  <c r="J17" i="6"/>
  <c r="I18" i="6"/>
  <c r="L18" i="6" s="1"/>
  <c r="I11" i="6"/>
  <c r="L11" i="6" s="1"/>
  <c r="F12" i="5"/>
  <c r="I12" i="5"/>
  <c r="L12" i="5" s="1"/>
  <c r="I19" i="5"/>
  <c r="R15" i="5"/>
  <c r="J19" i="5"/>
  <c r="F13" i="5"/>
  <c r="J13" i="5"/>
  <c r="L13" i="5" s="1"/>
  <c r="F11" i="5"/>
  <c r="I11" i="5"/>
  <c r="F18" i="5"/>
  <c r="E20" i="5"/>
  <c r="J6" i="5"/>
  <c r="L6" i="5" s="1"/>
  <c r="L11" i="5"/>
  <c r="F6" i="5"/>
  <c r="H17" i="5"/>
  <c r="H7" i="5"/>
  <c r="H15" i="5"/>
  <c r="H18" i="5"/>
  <c r="H19" i="5"/>
  <c r="Q19" i="5" s="1"/>
  <c r="H11" i="5"/>
  <c r="H14" i="5"/>
  <c r="H8" i="5"/>
  <c r="H12" i="5"/>
  <c r="H9" i="5"/>
  <c r="D20" i="5"/>
  <c r="K14" i="5" s="1"/>
  <c r="H6" i="5"/>
  <c r="G20" i="5"/>
  <c r="H10" i="5"/>
  <c r="H16" i="5"/>
  <c r="H13" i="5"/>
  <c r="F15" i="5"/>
  <c r="Q15" i="5" s="1"/>
  <c r="J7" i="5"/>
  <c r="J14" i="5"/>
  <c r="I8" i="5"/>
  <c r="F9" i="5"/>
  <c r="I15" i="5"/>
  <c r="J8" i="5"/>
  <c r="J15" i="5"/>
  <c r="S15" i="5"/>
  <c r="F7" i="5"/>
  <c r="F14" i="5"/>
  <c r="I7" i="5"/>
  <c r="F8" i="5"/>
  <c r="I14" i="5"/>
  <c r="F16" i="5"/>
  <c r="I9" i="5"/>
  <c r="F10" i="5"/>
  <c r="I16" i="5"/>
  <c r="F17" i="5"/>
  <c r="J9" i="5"/>
  <c r="J16" i="5"/>
  <c r="I17" i="5"/>
  <c r="C20" i="5"/>
  <c r="J10" i="5"/>
  <c r="L10" i="5" s="1"/>
  <c r="J17" i="5"/>
  <c r="I18" i="5"/>
  <c r="L18" i="5" s="1"/>
  <c r="L18" i="3"/>
  <c r="P18" i="3"/>
  <c r="R20" i="3"/>
  <c r="N20" i="3"/>
  <c r="R6" i="3"/>
  <c r="N6" i="3"/>
  <c r="R19" i="3"/>
  <c r="N19" i="3"/>
  <c r="M19" i="3"/>
  <c r="Q19" i="3"/>
  <c r="R18" i="3"/>
  <c r="N18" i="3"/>
  <c r="M18" i="3"/>
  <c r="Q18" i="3"/>
  <c r="R16" i="3"/>
  <c r="N16" i="3"/>
  <c r="R14" i="3"/>
  <c r="N14" i="3"/>
  <c r="R13" i="3"/>
  <c r="N13" i="3"/>
  <c r="R12" i="3"/>
  <c r="N12" i="3"/>
  <c r="R11" i="3"/>
  <c r="N11" i="3"/>
  <c r="R10" i="3"/>
  <c r="N10" i="3"/>
  <c r="R9" i="3"/>
  <c r="N9" i="3"/>
  <c r="R8" i="3"/>
  <c r="N8" i="3"/>
  <c r="R7" i="3"/>
  <c r="N7" i="3"/>
  <c r="Q7" i="3"/>
  <c r="M14" i="3"/>
  <c r="Q13" i="3"/>
  <c r="Q12" i="3"/>
  <c r="Q10" i="3"/>
  <c r="M7" i="3"/>
  <c r="Q20" i="3"/>
  <c r="M20" i="3"/>
  <c r="L20" i="3"/>
  <c r="P20" i="3"/>
  <c r="Q16" i="3"/>
  <c r="P14" i="3"/>
  <c r="P13" i="3"/>
  <c r="Q14" i="3"/>
  <c r="M13" i="3"/>
  <c r="P12" i="3"/>
  <c r="M12" i="3"/>
  <c r="P16" i="3"/>
  <c r="P11" i="3"/>
  <c r="P10" i="3"/>
  <c r="Q11" i="3"/>
  <c r="M10" i="3"/>
  <c r="P9" i="3"/>
  <c r="M9" i="3"/>
  <c r="M16" i="3"/>
  <c r="P8" i="3"/>
  <c r="Q9" i="3"/>
  <c r="M8" i="3"/>
  <c r="M11" i="3"/>
  <c r="P7" i="3"/>
  <c r="Q8" i="3"/>
  <c r="H20" i="3"/>
  <c r="L17" i="3"/>
  <c r="E20" i="3"/>
  <c r="K15" i="3"/>
  <c r="L6" i="3"/>
  <c r="K20" i="3"/>
  <c r="M6" i="3"/>
  <c r="I20" i="3"/>
  <c r="Q6" i="3"/>
  <c r="P6" i="3"/>
  <c r="Q15" i="6" l="1"/>
  <c r="L20" i="6"/>
  <c r="Q8" i="5"/>
  <c r="Q12" i="5"/>
  <c r="L14" i="6"/>
  <c r="L10" i="6"/>
  <c r="Q8" i="6"/>
  <c r="L7" i="6"/>
  <c r="K10" i="6"/>
  <c r="R10" i="6" s="1"/>
  <c r="M15" i="6"/>
  <c r="M7" i="6"/>
  <c r="M14" i="6"/>
  <c r="M16" i="6"/>
  <c r="O16" i="6"/>
  <c r="M10" i="6"/>
  <c r="M8" i="6"/>
  <c r="R18" i="6"/>
  <c r="S18" i="6"/>
  <c r="Q16" i="6"/>
  <c r="K16" i="6"/>
  <c r="R16" i="6" s="1"/>
  <c r="K12" i="6"/>
  <c r="Q11" i="6"/>
  <c r="K15" i="6"/>
  <c r="N15" i="6" s="1"/>
  <c r="K17" i="6"/>
  <c r="S17" i="6" s="1"/>
  <c r="M17" i="6"/>
  <c r="K11" i="6"/>
  <c r="H20" i="6"/>
  <c r="Q17" i="6"/>
  <c r="M12" i="6"/>
  <c r="K19" i="6"/>
  <c r="K13" i="6"/>
  <c r="M9" i="6"/>
  <c r="Q6" i="6"/>
  <c r="I20" i="6"/>
  <c r="C25" i="6" s="1"/>
  <c r="F20" i="6"/>
  <c r="S20" i="6" s="1"/>
  <c r="K8" i="6"/>
  <c r="N8" i="6" s="1"/>
  <c r="N18" i="6"/>
  <c r="M18" i="6"/>
  <c r="S8" i="6"/>
  <c r="O9" i="6"/>
  <c r="O18" i="6"/>
  <c r="K14" i="6"/>
  <c r="S14" i="6" s="1"/>
  <c r="S16" i="6"/>
  <c r="Q14" i="6"/>
  <c r="J20" i="6"/>
  <c r="C26" i="6" s="1"/>
  <c r="M6" i="6"/>
  <c r="O20" i="6"/>
  <c r="M11" i="6"/>
  <c r="K7" i="6"/>
  <c r="K6" i="6"/>
  <c r="N6" i="6" s="1"/>
  <c r="K9" i="6"/>
  <c r="L8" i="5"/>
  <c r="Q11" i="5"/>
  <c r="M13" i="5"/>
  <c r="L15" i="5"/>
  <c r="S14" i="5"/>
  <c r="K10" i="5"/>
  <c r="R10" i="5" s="1"/>
  <c r="K19" i="5"/>
  <c r="S19" i="5" s="1"/>
  <c r="M11" i="5"/>
  <c r="F20" i="5"/>
  <c r="S20" i="5" s="1"/>
  <c r="L19" i="5"/>
  <c r="O19" i="5" s="1"/>
  <c r="Q13" i="5"/>
  <c r="K17" i="5"/>
  <c r="S17" i="5" s="1"/>
  <c r="L14" i="5"/>
  <c r="O14" i="5" s="1"/>
  <c r="J20" i="5"/>
  <c r="C26" i="5" s="1"/>
  <c r="L7" i="5"/>
  <c r="M7" i="5" s="1"/>
  <c r="I20" i="5"/>
  <c r="C25" i="5" s="1"/>
  <c r="M12" i="5"/>
  <c r="L17" i="5"/>
  <c r="Q7" i="5"/>
  <c r="L9" i="5"/>
  <c r="Q6" i="5"/>
  <c r="Q18" i="5"/>
  <c r="Q17" i="5"/>
  <c r="L16" i="5"/>
  <c r="M19" i="5"/>
  <c r="K9" i="5"/>
  <c r="S9" i="5" s="1"/>
  <c r="O16" i="5"/>
  <c r="N10" i="5"/>
  <c r="M10" i="5"/>
  <c r="O10" i="5"/>
  <c r="M8" i="5"/>
  <c r="M18" i="5"/>
  <c r="K12" i="5"/>
  <c r="R14" i="5"/>
  <c r="H20" i="5"/>
  <c r="K15" i="5"/>
  <c r="N15" i="5" s="1"/>
  <c r="M15" i="5"/>
  <c r="Q14" i="5"/>
  <c r="K13" i="5"/>
  <c r="R19" i="5"/>
  <c r="K6" i="5"/>
  <c r="K18" i="5"/>
  <c r="Q10" i="5"/>
  <c r="S10" i="5"/>
  <c r="K7" i="5"/>
  <c r="Q16" i="5"/>
  <c r="K8" i="5"/>
  <c r="S8" i="5" s="1"/>
  <c r="M6" i="5"/>
  <c r="Q9" i="5"/>
  <c r="K11" i="5"/>
  <c r="K16" i="5"/>
  <c r="S16" i="5" s="1"/>
  <c r="M15" i="3"/>
  <c r="L15" i="3"/>
  <c r="N17" i="6" l="1"/>
  <c r="R8" i="5"/>
  <c r="O10" i="6"/>
  <c r="O14" i="6"/>
  <c r="S10" i="6"/>
  <c r="N10" i="6"/>
  <c r="O17" i="6"/>
  <c r="R8" i="6"/>
  <c r="R17" i="6"/>
  <c r="S11" i="6"/>
  <c r="O11" i="6"/>
  <c r="R13" i="6"/>
  <c r="O13" i="6"/>
  <c r="N13" i="6"/>
  <c r="S13" i="6"/>
  <c r="R7" i="6"/>
  <c r="S7" i="6"/>
  <c r="N20" i="6"/>
  <c r="M20" i="6"/>
  <c r="R12" i="6"/>
  <c r="S12" i="6"/>
  <c r="N12" i="6"/>
  <c r="O12" i="6"/>
  <c r="R9" i="6"/>
  <c r="S9" i="6"/>
  <c r="N14" i="6"/>
  <c r="O8" i="6"/>
  <c r="R14" i="6"/>
  <c r="S19" i="6"/>
  <c r="R19" i="6"/>
  <c r="N19" i="6"/>
  <c r="O19" i="6"/>
  <c r="N16" i="6"/>
  <c r="R20" i="6"/>
  <c r="Q20" i="6"/>
  <c r="R6" i="6"/>
  <c r="O6" i="6"/>
  <c r="S6" i="6"/>
  <c r="O7" i="6"/>
  <c r="N11" i="6"/>
  <c r="N7" i="6"/>
  <c r="N9" i="6"/>
  <c r="R11" i="6"/>
  <c r="R9" i="5"/>
  <c r="R17" i="5"/>
  <c r="N9" i="5"/>
  <c r="N19" i="5"/>
  <c r="M14" i="5"/>
  <c r="N17" i="5"/>
  <c r="N14" i="5"/>
  <c r="N7" i="5"/>
  <c r="L20" i="5"/>
  <c r="O20" i="5" s="1"/>
  <c r="N8" i="5"/>
  <c r="O8" i="5"/>
  <c r="M16" i="5"/>
  <c r="R7" i="5"/>
  <c r="O7" i="5"/>
  <c r="O9" i="5"/>
  <c r="M9" i="5"/>
  <c r="S7" i="5"/>
  <c r="O17" i="5"/>
  <c r="M17" i="5"/>
  <c r="R12" i="5"/>
  <c r="S12" i="5"/>
  <c r="O12" i="5"/>
  <c r="N12" i="5"/>
  <c r="N11" i="5"/>
  <c r="O11" i="5"/>
  <c r="S11" i="5"/>
  <c r="R11" i="5"/>
  <c r="R20" i="5"/>
  <c r="Q20" i="5"/>
  <c r="S18" i="5"/>
  <c r="R18" i="5"/>
  <c r="N18" i="5"/>
  <c r="S13" i="5"/>
  <c r="R13" i="5"/>
  <c r="O13" i="5"/>
  <c r="N13" i="5"/>
  <c r="N16" i="5"/>
  <c r="S6" i="5"/>
  <c r="N6" i="5"/>
  <c r="R6" i="5"/>
  <c r="O6" i="5"/>
  <c r="R16" i="5"/>
  <c r="O18" i="5"/>
  <c r="M20" i="5" l="1"/>
  <c r="N20" i="5"/>
</calcChain>
</file>

<file path=xl/sharedStrings.xml><?xml version="1.0" encoding="utf-8"?>
<sst xmlns="http://schemas.openxmlformats.org/spreadsheetml/2006/main" count="162" uniqueCount="73">
  <si>
    <t>CASCADE NATURAL GAS CORPORATION</t>
  </si>
  <si>
    <t>2024 LOW INCOME Program Participant Cost Effectiveness Estimates</t>
  </si>
  <si>
    <t>TOTAL by MEASURE</t>
  </si>
  <si>
    <t>MEASURE</t>
  </si>
  <si>
    <t>MEASURES</t>
  </si>
  <si>
    <t>TOTAL ANNUAL THERM SAVINGS</t>
  </si>
  <si>
    <t>MEASURE INSTALLED COST</t>
  </si>
  <si>
    <t>NON-ENERGY BENEFITS (10% of cost)</t>
  </si>
  <si>
    <t>MEASURE LIFE</t>
  </si>
  <si>
    <t>DISCOUNTED THERM SAVINGS</t>
  </si>
  <si>
    <t>PROJECT COORDINATION FEE (20% of cost)</t>
  </si>
  <si>
    <t>INDIRECT RATE (10% of cost)</t>
  </si>
  <si>
    <t>CASCADE ADMIN</t>
  </si>
  <si>
    <t>PROGRAM REBATE W/COORDINATION FEE &amp; INDIRECT RATE</t>
  </si>
  <si>
    <t>UTILITY COST</t>
  </si>
  <si>
    <t>UC W/DELIVERY &amp; ADMIN</t>
  </si>
  <si>
    <t>BENEFIT COST RATIO</t>
  </si>
  <si>
    <t>TOTAL RESOURCE COST</t>
  </si>
  <si>
    <t>TRC W/DELIVERY &amp; ADMIN</t>
  </si>
  <si>
    <t>Attic/Ceiling Insulation</t>
  </si>
  <si>
    <t>Wall Insulation</t>
  </si>
  <si>
    <t>Floor Insulation</t>
  </si>
  <si>
    <t>Duct Insulation</t>
  </si>
  <si>
    <t>Water Heater Insulation</t>
  </si>
  <si>
    <t>Furnace Tune Up</t>
  </si>
  <si>
    <t>Duct Sealing</t>
  </si>
  <si>
    <t>Infiltration</t>
  </si>
  <si>
    <t>95%+ Furnace</t>
  </si>
  <si>
    <t>90%+ Direct Vent Space Heater</t>
  </si>
  <si>
    <t>Low Flow Faucet Aerator</t>
  </si>
  <si>
    <t>Low Flow Showerhead</t>
  </si>
  <si>
    <t>0.91+ Tankless Water Heater</t>
  </si>
  <si>
    <t>0.64+ Storage Water Heater</t>
  </si>
  <si>
    <t>TOTAL PROGRAM</t>
  </si>
  <si>
    <t>IRP discount rate</t>
  </si>
  <si>
    <t>Inflation rate</t>
  </si>
  <si>
    <t>EE discount rate</t>
  </si>
  <si>
    <t>Program Admin costs</t>
  </si>
  <si>
    <t>20% Project Coordination Fee</t>
  </si>
  <si>
    <t>10% Indirect Rate</t>
  </si>
  <si>
    <t>INTEGRATED RESOURCE PLAN</t>
  </si>
  <si>
    <t>PORTFOLIO COST APPENDIX 1 TABLE H</t>
  </si>
  <si>
    <t>45 YEAR RESOURCE SUMMARY COSTS - MELDED COST PER THERM</t>
  </si>
  <si>
    <t> </t>
  </si>
  <si>
    <t>YEAR</t>
  </si>
  <si>
    <t>IRP ANNUAL</t>
  </si>
  <si>
    <t>NOMINAL</t>
  </si>
  <si>
    <t>PV OF</t>
  </si>
  <si>
    <t>NON</t>
  </si>
  <si>
    <t>PORTFOLIO</t>
  </si>
  <si>
    <t xml:space="preserve"> PORTFOLIO</t>
  </si>
  <si>
    <t xml:space="preserve"> COST</t>
  </si>
  <si>
    <t xml:space="preserve"> RESOURCE</t>
  </si>
  <si>
    <t xml:space="preserve"> ENERGY</t>
  </si>
  <si>
    <t xml:space="preserve"> COSTS  WITH</t>
  </si>
  <si>
    <t xml:space="preserve"> COST PER</t>
  </si>
  <si>
    <t xml:space="preserve"> PER</t>
  </si>
  <si>
    <t xml:space="preserve"> BENEFIT</t>
  </si>
  <si>
    <t xml:space="preserve"> CONSERVATION</t>
  </si>
  <si>
    <t xml:space="preserve"> THERM (PV)*</t>
  </si>
  <si>
    <t xml:space="preserve"> THERM</t>
  </si>
  <si>
    <t xml:space="preserve"> COST/THERM</t>
  </si>
  <si>
    <t xml:space="preserve"> CREDIT</t>
  </si>
  <si>
    <t>Cascade's Long Term Real Discount Rate:</t>
  </si>
  <si>
    <t>IRP Discount Rate =</t>
  </si>
  <si>
    <t>Revised Discount Rate=</t>
  </si>
  <si>
    <t>Years 21-45 Escalation =</t>
  </si>
  <si>
    <t>(EIA Inflation Rate)</t>
  </si>
  <si>
    <t>2025 LOW INCOME Program Participant Cost Effectiveness Estimates</t>
  </si>
  <si>
    <t>PROJECT COORDINATION FEE (30% of cost)</t>
  </si>
  <si>
    <t>30% Project Coordination Fee</t>
  </si>
  <si>
    <t>MEASURE COUNT</t>
  </si>
  <si>
    <t>Therms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</si>
</sst>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sz val="10"/>
      <color rgb="FFFFFFFF"/>
      <name val="Arial"/>
      <family val="2"/>
    </font>
    <font>
      <b/>
      <sz val="11"/>
      <color rgb="FF3634E0"/>
      <name val="Arial"/>
      <family val="2"/>
    </font>
    <font>
      <b/>
      <sz val="11"/>
      <color rgb="FFA61712"/>
      <name val="Arial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sz val="10"/>
      <color rgb="FFFF0000"/>
      <name val="Calibri"/>
      <family val="2"/>
    </font>
    <font>
      <sz val="9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7.5"/>
      <color rgb="FF000000"/>
      <name val="Arial"/>
      <family val="2"/>
    </font>
    <font>
      <sz val="8"/>
      <color rgb="FF00000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Aptos Narrow"/>
      <family val="2"/>
      <scheme val="minor"/>
    </font>
    <font>
      <sz val="7.5"/>
      <color theme="1"/>
      <name val="Aptos"/>
      <family val="2"/>
    </font>
    <font>
      <b/>
      <sz val="12"/>
      <color rgb="FF3634E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5AA6DB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rgb="FFD6D2D2"/>
      </left>
      <right style="medium">
        <color rgb="FFD6D2D2"/>
      </right>
      <top/>
      <bottom/>
      <diagonal/>
    </border>
    <border>
      <left style="medium">
        <color rgb="FFD6D2D2"/>
      </left>
      <right style="medium">
        <color rgb="FFD6D2D2"/>
      </right>
      <top style="medium">
        <color rgb="FFD6D2D2"/>
      </top>
      <bottom style="medium">
        <color rgb="FFD6D2D2"/>
      </bottom>
      <diagonal/>
    </border>
    <border>
      <left style="medium">
        <color rgb="FFD6D2D2"/>
      </left>
      <right style="medium">
        <color rgb="FFD6D2D2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D6D2D2"/>
      </left>
      <right style="medium">
        <color rgb="FFD6D2D2"/>
      </right>
      <top/>
      <bottom style="medium">
        <color rgb="FFD6D2D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0" fontId="6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9" fillId="0" borderId="0" xfId="0" applyFont="1"/>
    <xf numFmtId="8" fontId="6" fillId="0" borderId="3" xfId="0" applyNumberFormat="1" applyFont="1" applyBorder="1" applyAlignment="1">
      <alignment horizontal="right" vertical="center" wrapText="1"/>
    </xf>
    <xf numFmtId="0" fontId="10" fillId="0" borderId="0" xfId="0" applyFont="1"/>
    <xf numFmtId="164" fontId="4" fillId="3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12" fillId="4" borderId="4" xfId="0" applyFont="1" applyFill="1" applyBorder="1" applyAlignment="1">
      <alignment horizontal="center" vertical="center" wrapText="1"/>
    </xf>
    <xf numFmtId="4" fontId="12" fillId="4" borderId="4" xfId="0" applyNumberFormat="1" applyFont="1" applyFill="1" applyBorder="1" applyAlignment="1">
      <alignment horizontal="center" vertical="center" wrapText="1"/>
    </xf>
    <xf numFmtId="0" fontId="12" fillId="0" borderId="0" xfId="0" applyFont="1"/>
    <xf numFmtId="3" fontId="12" fillId="5" borderId="5" xfId="0" applyNumberFormat="1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6" borderId="8" xfId="0" applyFont="1" applyFill="1" applyBorder="1"/>
    <xf numFmtId="0" fontId="2" fillId="6" borderId="8" xfId="0" applyFont="1" applyFill="1" applyBorder="1" applyAlignment="1">
      <alignment horizontal="center"/>
    </xf>
    <xf numFmtId="3" fontId="2" fillId="6" borderId="8" xfId="0" applyNumberFormat="1" applyFont="1" applyFill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4" fontId="2" fillId="6" borderId="8" xfId="0" applyNumberFormat="1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44" fontId="2" fillId="0" borderId="8" xfId="0" applyNumberFormat="1" applyFont="1" applyBorder="1" applyAlignment="1">
      <alignment horizontal="center"/>
    </xf>
    <xf numFmtId="44" fontId="2" fillId="6" borderId="8" xfId="0" applyNumberFormat="1" applyFont="1" applyFill="1" applyBorder="1" applyAlignment="1">
      <alignment horizontal="center"/>
    </xf>
    <xf numFmtId="44" fontId="12" fillId="4" borderId="4" xfId="0" applyNumberFormat="1" applyFont="1" applyFill="1" applyBorder="1" applyAlignment="1">
      <alignment horizontal="center" vertical="center" wrapText="1"/>
    </xf>
    <xf numFmtId="44" fontId="12" fillId="5" borderId="5" xfId="0" applyNumberFormat="1" applyFont="1" applyFill="1" applyBorder="1"/>
    <xf numFmtId="44" fontId="11" fillId="0" borderId="8" xfId="0" applyNumberFormat="1" applyFont="1" applyBorder="1" applyAlignment="1">
      <alignment horizontal="center" vertical="center" wrapText="1"/>
    </xf>
    <xf numFmtId="44" fontId="2" fillId="0" borderId="8" xfId="0" applyNumberFormat="1" applyFont="1" applyBorder="1" applyAlignment="1">
      <alignment horizontal="right"/>
    </xf>
    <xf numFmtId="44" fontId="2" fillId="0" borderId="8" xfId="0" applyNumberFormat="1" applyFont="1" applyBorder="1"/>
    <xf numFmtId="44" fontId="11" fillId="6" borderId="8" xfId="0" applyNumberFormat="1" applyFont="1" applyFill="1" applyBorder="1" applyAlignment="1">
      <alignment horizontal="center" vertical="center" wrapText="1"/>
    </xf>
    <xf numFmtId="44" fontId="2" fillId="6" borderId="8" xfId="0" applyNumberFormat="1" applyFont="1" applyFill="1" applyBorder="1" applyAlignment="1">
      <alignment horizontal="right"/>
    </xf>
    <xf numFmtId="44" fontId="2" fillId="6" borderId="8" xfId="0" applyNumberFormat="1" applyFont="1" applyFill="1" applyBorder="1"/>
    <xf numFmtId="2" fontId="11" fillId="0" borderId="8" xfId="0" applyNumberFormat="1" applyFont="1" applyBorder="1" applyAlignment="1">
      <alignment horizontal="center" vertical="center" wrapText="1"/>
    </xf>
    <xf numFmtId="2" fontId="11" fillId="6" borderId="8" xfId="0" applyNumberFormat="1" applyFont="1" applyFill="1" applyBorder="1" applyAlignment="1">
      <alignment horizontal="center" vertical="center" wrapText="1"/>
    </xf>
    <xf numFmtId="2" fontId="12" fillId="4" borderId="6" xfId="0" applyNumberFormat="1" applyFont="1" applyFill="1" applyBorder="1" applyAlignment="1">
      <alignment horizontal="center" vertical="center" wrapText="1"/>
    </xf>
    <xf numFmtId="2" fontId="12" fillId="4" borderId="4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44" fontId="6" fillId="0" borderId="3" xfId="0" applyNumberFormat="1" applyFont="1" applyBorder="1" applyAlignment="1">
      <alignment horizontal="right" vertical="center" wrapText="1"/>
    </xf>
    <xf numFmtId="0" fontId="15" fillId="0" borderId="0" xfId="0" applyFont="1"/>
    <xf numFmtId="0" fontId="16" fillId="0" borderId="0" xfId="0" applyFont="1"/>
    <xf numFmtId="0" fontId="13" fillId="0" borderId="15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0" fontId="14" fillId="0" borderId="12" xfId="0" applyFont="1" applyBorder="1" applyAlignment="1">
      <alignment wrapText="1"/>
    </xf>
    <xf numFmtId="0" fontId="14" fillId="0" borderId="13" xfId="0" applyFont="1" applyBorder="1" applyAlignment="1">
      <alignment wrapText="1"/>
    </xf>
    <xf numFmtId="8" fontId="14" fillId="0" borderId="13" xfId="0" applyNumberFormat="1" applyFont="1" applyBorder="1" applyAlignment="1">
      <alignment wrapText="1"/>
    </xf>
    <xf numFmtId="9" fontId="14" fillId="0" borderId="13" xfId="0" applyNumberFormat="1" applyFont="1" applyBorder="1" applyAlignment="1">
      <alignment wrapText="1"/>
    </xf>
    <xf numFmtId="10" fontId="16" fillId="0" borderId="0" xfId="0" applyNumberFormat="1" applyFont="1"/>
    <xf numFmtId="44" fontId="2" fillId="7" borderId="8" xfId="0" applyNumberFormat="1" applyFont="1" applyFill="1" applyBorder="1" applyAlignment="1">
      <alignment horizontal="center"/>
    </xf>
    <xf numFmtId="6" fontId="18" fillId="0" borderId="0" xfId="0" applyNumberFormat="1" applyFont="1"/>
    <xf numFmtId="9" fontId="2" fillId="0" borderId="0" xfId="1" applyFont="1"/>
    <xf numFmtId="44" fontId="2" fillId="0" borderId="0" xfId="0" applyNumberFormat="1" applyFont="1"/>
    <xf numFmtId="0" fontId="19" fillId="0" borderId="3" xfId="0" applyFont="1" applyBorder="1" applyAlignment="1">
      <alignment horizontal="left" vertical="center" wrapText="1"/>
    </xf>
    <xf numFmtId="3" fontId="12" fillId="4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5" fillId="0" borderId="0" xfId="0" applyFont="1"/>
    <xf numFmtId="0" fontId="16" fillId="0" borderId="0" xfId="0" applyFont="1"/>
    <xf numFmtId="0" fontId="16" fillId="0" borderId="16" xfId="0" applyFont="1" applyBorder="1"/>
    <xf numFmtId="0" fontId="16" fillId="0" borderId="9" xfId="0" applyFont="1" applyBorder="1"/>
    <xf numFmtId="0" fontId="16" fillId="0" borderId="13" xfId="0" applyFont="1" applyBorder="1"/>
    <xf numFmtId="0" fontId="13" fillId="0" borderId="10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2" xfId="0" applyFont="1" applyBorder="1" applyAlignment="1">
      <alignment wrapText="1"/>
    </xf>
    <xf numFmtId="0" fontId="16" fillId="0" borderId="14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esse.LeGault\Downloads\Low%20Income%20WP%202025%20Final.xlsx" TargetMode="External"/><Relationship Id="rId1" Type="http://schemas.openxmlformats.org/officeDocument/2006/relationships/externalLinkPath" Target="file:///C:\Users\Jesse.LeGault\Downloads\Low%20Income%20WP%202025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 Totals"/>
      <sheetName val="Steps &amp; Questions"/>
      <sheetName val="APP 2885"/>
      <sheetName val="2025 WIP report WIP"/>
      <sheetName val="Homes by Agency"/>
      <sheetName val="Graph"/>
      <sheetName val="WIP Pilot"/>
      <sheetName val="Detail Homes"/>
      <sheetName val="MOU Details"/>
    </sheetNames>
    <sheetDataSet>
      <sheetData sheetId="0"/>
      <sheetData sheetId="1"/>
      <sheetData sheetId="2">
        <row r="10">
          <cell r="B10">
            <v>1</v>
          </cell>
          <cell r="C10">
            <v>1.31</v>
          </cell>
          <cell r="D10">
            <v>1.31</v>
          </cell>
          <cell r="E10">
            <v>1.31</v>
          </cell>
          <cell r="F10">
            <v>0.1</v>
          </cell>
          <cell r="G10">
            <v>1.45</v>
          </cell>
        </row>
        <row r="11">
          <cell r="B11">
            <v>2</v>
          </cell>
          <cell r="C11">
            <v>1.19</v>
          </cell>
          <cell r="D11">
            <v>1.25</v>
          </cell>
          <cell r="E11">
            <v>2.56</v>
          </cell>
          <cell r="F11">
            <v>0.1</v>
          </cell>
          <cell r="G11">
            <v>2.82</v>
          </cell>
        </row>
        <row r="12">
          <cell r="B12">
            <v>3</v>
          </cell>
          <cell r="C12">
            <v>0.98</v>
          </cell>
          <cell r="D12">
            <v>1.08</v>
          </cell>
          <cell r="E12">
            <v>3.64</v>
          </cell>
          <cell r="F12">
            <v>0.1</v>
          </cell>
          <cell r="G12">
            <v>4.01</v>
          </cell>
        </row>
        <row r="13">
          <cell r="B13">
            <v>4</v>
          </cell>
          <cell r="C13">
            <v>0.82</v>
          </cell>
          <cell r="D13">
            <v>0.95</v>
          </cell>
          <cell r="E13">
            <v>4.5999999999999996</v>
          </cell>
          <cell r="F13">
            <v>0.1</v>
          </cell>
          <cell r="G13">
            <v>5.0599999999999996</v>
          </cell>
        </row>
        <row r="14">
          <cell r="B14">
            <v>5</v>
          </cell>
          <cell r="C14">
            <v>0.85</v>
          </cell>
          <cell r="D14">
            <v>1.03</v>
          </cell>
          <cell r="E14">
            <v>5.63</v>
          </cell>
          <cell r="F14">
            <v>0.1</v>
          </cell>
          <cell r="G14">
            <v>6.19</v>
          </cell>
        </row>
        <row r="15">
          <cell r="B15">
            <v>6</v>
          </cell>
          <cell r="C15">
            <v>0.79</v>
          </cell>
          <cell r="D15">
            <v>1.01</v>
          </cell>
          <cell r="E15">
            <v>6.64</v>
          </cell>
          <cell r="F15">
            <v>0.1</v>
          </cell>
          <cell r="G15">
            <v>7.3</v>
          </cell>
        </row>
        <row r="16">
          <cell r="B16">
            <v>7</v>
          </cell>
          <cell r="C16">
            <v>0.81</v>
          </cell>
          <cell r="D16">
            <v>1.0900000000000001</v>
          </cell>
          <cell r="E16">
            <v>7.72</v>
          </cell>
          <cell r="F16">
            <v>0.1</v>
          </cell>
          <cell r="G16">
            <v>8.5</v>
          </cell>
        </row>
        <row r="17">
          <cell r="B17">
            <v>8</v>
          </cell>
          <cell r="C17">
            <v>1.9</v>
          </cell>
          <cell r="D17">
            <v>2.69</v>
          </cell>
          <cell r="E17">
            <v>10.41</v>
          </cell>
          <cell r="F17">
            <v>0.1</v>
          </cell>
          <cell r="G17">
            <v>11.46</v>
          </cell>
        </row>
        <row r="18">
          <cell r="B18">
            <v>9</v>
          </cell>
          <cell r="C18">
            <v>0.75</v>
          </cell>
          <cell r="D18">
            <v>1.1100000000000001</v>
          </cell>
          <cell r="E18">
            <v>11.52</v>
          </cell>
          <cell r="F18">
            <v>0.1</v>
          </cell>
          <cell r="G18">
            <v>12.67</v>
          </cell>
        </row>
        <row r="19">
          <cell r="B19">
            <v>10</v>
          </cell>
          <cell r="C19">
            <v>0.67</v>
          </cell>
          <cell r="D19">
            <v>1.04</v>
          </cell>
          <cell r="E19">
            <v>12.56</v>
          </cell>
          <cell r="F19">
            <v>0.1</v>
          </cell>
          <cell r="G19">
            <v>13.82</v>
          </cell>
        </row>
        <row r="20">
          <cell r="B20">
            <v>11</v>
          </cell>
          <cell r="C20">
            <v>0.73</v>
          </cell>
          <cell r="D20">
            <v>1.2</v>
          </cell>
          <cell r="E20">
            <v>13.76</v>
          </cell>
          <cell r="F20">
            <v>0.1</v>
          </cell>
          <cell r="G20">
            <v>15.13</v>
          </cell>
        </row>
        <row r="21">
          <cell r="B21">
            <v>12</v>
          </cell>
          <cell r="C21">
            <v>0.67</v>
          </cell>
          <cell r="D21">
            <v>1.1599999999999999</v>
          </cell>
          <cell r="E21">
            <v>14.92</v>
          </cell>
          <cell r="F21">
            <v>0.1</v>
          </cell>
          <cell r="G21">
            <v>16.41</v>
          </cell>
        </row>
        <row r="22">
          <cell r="B22">
            <v>13</v>
          </cell>
          <cell r="C22">
            <v>0.65</v>
          </cell>
          <cell r="D22">
            <v>1.18</v>
          </cell>
          <cell r="E22">
            <v>16.100000000000001</v>
          </cell>
          <cell r="F22">
            <v>0.1</v>
          </cell>
          <cell r="G22">
            <v>17.71</v>
          </cell>
        </row>
        <row r="23">
          <cell r="B23">
            <v>14</v>
          </cell>
          <cell r="C23">
            <v>0.83</v>
          </cell>
          <cell r="D23">
            <v>1.58</v>
          </cell>
          <cell r="E23">
            <v>17.670000000000002</v>
          </cell>
          <cell r="F23">
            <v>0.1</v>
          </cell>
          <cell r="G23">
            <v>19.440000000000001</v>
          </cell>
        </row>
        <row r="24">
          <cell r="B24">
            <v>15</v>
          </cell>
          <cell r="C24">
            <v>0.56999999999999995</v>
          </cell>
          <cell r="D24">
            <v>1.1299999999999999</v>
          </cell>
          <cell r="E24">
            <v>18.8</v>
          </cell>
          <cell r="F24">
            <v>0.1</v>
          </cell>
          <cell r="G24">
            <v>20.68</v>
          </cell>
        </row>
        <row r="25">
          <cell r="B25">
            <v>16</v>
          </cell>
          <cell r="C25">
            <v>0.6</v>
          </cell>
          <cell r="D25">
            <v>1.25</v>
          </cell>
          <cell r="E25">
            <v>20.059999999999999</v>
          </cell>
          <cell r="F25">
            <v>0.1</v>
          </cell>
          <cell r="G25">
            <v>22.06</v>
          </cell>
        </row>
        <row r="26">
          <cell r="B26">
            <v>17</v>
          </cell>
          <cell r="C26">
            <v>0.56999999999999995</v>
          </cell>
          <cell r="D26">
            <v>1.26</v>
          </cell>
          <cell r="E26">
            <v>21.31</v>
          </cell>
          <cell r="F26">
            <v>0.1</v>
          </cell>
          <cell r="G26">
            <v>23.45</v>
          </cell>
        </row>
        <row r="27">
          <cell r="B27">
            <v>18</v>
          </cell>
          <cell r="C27">
            <v>0.55000000000000004</v>
          </cell>
          <cell r="D27">
            <v>1.26</v>
          </cell>
          <cell r="E27">
            <v>22.58</v>
          </cell>
          <cell r="F27">
            <v>0.1</v>
          </cell>
          <cell r="G27">
            <v>24.83</v>
          </cell>
        </row>
        <row r="28">
          <cell r="B28">
            <v>19</v>
          </cell>
          <cell r="C28">
            <v>4.8499999999999996</v>
          </cell>
          <cell r="D28">
            <v>11.79</v>
          </cell>
          <cell r="E28">
            <v>34.369999999999997</v>
          </cell>
          <cell r="F28">
            <v>0.1</v>
          </cell>
          <cell r="G28">
            <v>37.799999999999997</v>
          </cell>
        </row>
        <row r="29">
          <cell r="B29">
            <v>20</v>
          </cell>
          <cell r="C29">
            <v>0.53</v>
          </cell>
          <cell r="D29">
            <v>1.35</v>
          </cell>
          <cell r="E29">
            <v>35.72</v>
          </cell>
          <cell r="F29">
            <v>0.1</v>
          </cell>
          <cell r="G29">
            <v>39.29</v>
          </cell>
        </row>
        <row r="30">
          <cell r="B30">
            <v>21</v>
          </cell>
          <cell r="C30">
            <v>0.52</v>
          </cell>
          <cell r="D30">
            <v>1.39</v>
          </cell>
          <cell r="E30">
            <v>37.1</v>
          </cell>
          <cell r="F30">
            <v>0.1</v>
          </cell>
          <cell r="G30">
            <v>40.81</v>
          </cell>
        </row>
        <row r="31">
          <cell r="B31">
            <v>22</v>
          </cell>
          <cell r="C31">
            <v>0.5</v>
          </cell>
          <cell r="D31">
            <v>1.42</v>
          </cell>
          <cell r="E31">
            <v>38.53</v>
          </cell>
          <cell r="F31">
            <v>0.1</v>
          </cell>
          <cell r="G31">
            <v>42.38</v>
          </cell>
        </row>
        <row r="32">
          <cell r="B32">
            <v>23</v>
          </cell>
          <cell r="C32">
            <v>0.49</v>
          </cell>
          <cell r="D32">
            <v>1.46</v>
          </cell>
          <cell r="E32">
            <v>39.99</v>
          </cell>
          <cell r="F32">
            <v>0.1</v>
          </cell>
          <cell r="G32">
            <v>43.99</v>
          </cell>
        </row>
        <row r="33">
          <cell r="B33">
            <v>24</v>
          </cell>
          <cell r="C33">
            <v>0.48</v>
          </cell>
          <cell r="D33">
            <v>1.5</v>
          </cell>
          <cell r="E33">
            <v>41.49</v>
          </cell>
          <cell r="F33">
            <v>0.1</v>
          </cell>
          <cell r="G33">
            <v>45.64</v>
          </cell>
        </row>
        <row r="34">
          <cell r="B34">
            <v>25</v>
          </cell>
          <cell r="C34">
            <v>0.47</v>
          </cell>
          <cell r="D34">
            <v>1.55</v>
          </cell>
          <cell r="E34">
            <v>43.04</v>
          </cell>
          <cell r="F34">
            <v>0.1</v>
          </cell>
          <cell r="G34">
            <v>47.35</v>
          </cell>
        </row>
        <row r="35">
          <cell r="B35">
            <v>26</v>
          </cell>
          <cell r="C35">
            <v>0.47</v>
          </cell>
          <cell r="D35">
            <v>1.6</v>
          </cell>
          <cell r="E35">
            <v>44.64</v>
          </cell>
          <cell r="F35">
            <v>0.1</v>
          </cell>
          <cell r="G35">
            <v>49.11</v>
          </cell>
        </row>
        <row r="36">
          <cell r="B36">
            <v>27</v>
          </cell>
          <cell r="C36">
            <v>0.46</v>
          </cell>
          <cell r="D36">
            <v>1.65</v>
          </cell>
          <cell r="E36">
            <v>46.29</v>
          </cell>
          <cell r="F36">
            <v>0.1</v>
          </cell>
          <cell r="G36">
            <v>50.92</v>
          </cell>
        </row>
        <row r="37">
          <cell r="B37">
            <v>28</v>
          </cell>
          <cell r="C37">
            <v>0.45</v>
          </cell>
          <cell r="D37">
            <v>1.7</v>
          </cell>
          <cell r="E37">
            <v>48</v>
          </cell>
          <cell r="F37">
            <v>0.1</v>
          </cell>
          <cell r="G37">
            <v>52.8</v>
          </cell>
        </row>
        <row r="38">
          <cell r="B38">
            <v>29</v>
          </cell>
          <cell r="C38">
            <v>0.44</v>
          </cell>
          <cell r="D38">
            <v>1.76</v>
          </cell>
          <cell r="E38">
            <v>49.76</v>
          </cell>
          <cell r="F38">
            <v>0.1</v>
          </cell>
          <cell r="G38">
            <v>54.74</v>
          </cell>
        </row>
        <row r="39">
          <cell r="B39">
            <v>30</v>
          </cell>
          <cell r="C39">
            <v>0.43</v>
          </cell>
          <cell r="D39">
            <v>1.82</v>
          </cell>
          <cell r="E39">
            <v>51.58</v>
          </cell>
          <cell r="F39">
            <v>0.1</v>
          </cell>
          <cell r="G39">
            <v>56.74</v>
          </cell>
        </row>
        <row r="40">
          <cell r="B40">
            <v>31</v>
          </cell>
          <cell r="C40">
            <v>0.43</v>
          </cell>
          <cell r="D40">
            <v>1.88</v>
          </cell>
          <cell r="E40">
            <v>53.46</v>
          </cell>
          <cell r="F40">
            <v>0.1</v>
          </cell>
          <cell r="G40">
            <v>58.81</v>
          </cell>
        </row>
        <row r="41">
          <cell r="B41">
            <v>32</v>
          </cell>
          <cell r="C41">
            <v>0.42</v>
          </cell>
          <cell r="D41">
            <v>1.94</v>
          </cell>
          <cell r="E41">
            <v>55.4</v>
          </cell>
          <cell r="F41">
            <v>0.1</v>
          </cell>
          <cell r="G41">
            <v>60.94</v>
          </cell>
        </row>
        <row r="42">
          <cell r="B42">
            <v>33</v>
          </cell>
          <cell r="C42">
            <v>0.41</v>
          </cell>
          <cell r="D42">
            <v>2.0099999999999998</v>
          </cell>
          <cell r="E42">
            <v>57.41</v>
          </cell>
          <cell r="F42">
            <v>0.1</v>
          </cell>
          <cell r="G42">
            <v>63.16</v>
          </cell>
        </row>
        <row r="43">
          <cell r="B43">
            <v>34</v>
          </cell>
          <cell r="C43">
            <v>0.41</v>
          </cell>
          <cell r="D43">
            <v>2.08</v>
          </cell>
          <cell r="E43">
            <v>59.49</v>
          </cell>
          <cell r="F43">
            <v>0.1</v>
          </cell>
          <cell r="G43">
            <v>65.44</v>
          </cell>
        </row>
        <row r="44">
          <cell r="B44">
            <v>35</v>
          </cell>
          <cell r="C44">
            <v>0.4</v>
          </cell>
          <cell r="D44">
            <v>2.15</v>
          </cell>
          <cell r="E44">
            <v>61.64</v>
          </cell>
          <cell r="F44">
            <v>0.1</v>
          </cell>
          <cell r="G44">
            <v>67.8</v>
          </cell>
        </row>
        <row r="45">
          <cell r="B45">
            <v>36</v>
          </cell>
          <cell r="C45">
            <v>0.39</v>
          </cell>
          <cell r="D45">
            <v>2.2200000000000002</v>
          </cell>
          <cell r="E45">
            <v>63.86</v>
          </cell>
          <cell r="F45">
            <v>0.1</v>
          </cell>
          <cell r="G45">
            <v>70.25</v>
          </cell>
        </row>
        <row r="46">
          <cell r="B46">
            <v>37</v>
          </cell>
          <cell r="C46">
            <v>0.39</v>
          </cell>
          <cell r="D46">
            <v>2.2999999999999998</v>
          </cell>
          <cell r="E46">
            <v>66.16</v>
          </cell>
          <cell r="F46">
            <v>0.1</v>
          </cell>
          <cell r="G46">
            <v>72.77</v>
          </cell>
        </row>
        <row r="47">
          <cell r="B47">
            <v>38</v>
          </cell>
          <cell r="C47">
            <v>0.38</v>
          </cell>
          <cell r="D47">
            <v>2.37</v>
          </cell>
          <cell r="E47">
            <v>68.53</v>
          </cell>
          <cell r="F47">
            <v>0.1</v>
          </cell>
          <cell r="G47">
            <v>75.38</v>
          </cell>
        </row>
        <row r="48">
          <cell r="B48">
            <v>39</v>
          </cell>
          <cell r="C48">
            <v>0.38</v>
          </cell>
          <cell r="D48">
            <v>2.46</v>
          </cell>
          <cell r="E48">
            <v>70.989999999999995</v>
          </cell>
          <cell r="F48">
            <v>0.1</v>
          </cell>
          <cell r="G48">
            <v>78.08</v>
          </cell>
        </row>
        <row r="49">
          <cell r="B49">
            <v>40</v>
          </cell>
          <cell r="C49">
            <v>0.37</v>
          </cell>
          <cell r="D49">
            <v>2.54</v>
          </cell>
          <cell r="E49">
            <v>73.53</v>
          </cell>
          <cell r="F49">
            <v>0.1</v>
          </cell>
          <cell r="G49">
            <v>80.88</v>
          </cell>
        </row>
        <row r="50">
          <cell r="B50">
            <v>41</v>
          </cell>
          <cell r="C50">
            <v>0.36</v>
          </cell>
          <cell r="D50">
            <v>2.63</v>
          </cell>
          <cell r="E50">
            <v>76.150000000000006</v>
          </cell>
          <cell r="F50">
            <v>0.1</v>
          </cell>
          <cell r="G50">
            <v>83.77</v>
          </cell>
        </row>
        <row r="51">
          <cell r="B51">
            <v>42</v>
          </cell>
          <cell r="C51">
            <v>0.36</v>
          </cell>
          <cell r="D51">
            <v>2.72</v>
          </cell>
          <cell r="E51">
            <v>78.87</v>
          </cell>
          <cell r="F51">
            <v>0.1</v>
          </cell>
          <cell r="G51">
            <v>86.75</v>
          </cell>
        </row>
      </sheetData>
      <sheetData sheetId="3">
        <row r="4">
          <cell r="H4"/>
          <cell r="I4" t="str">
            <v>Attic/Ceiling Insulation</v>
          </cell>
          <cell r="J4"/>
          <cell r="K4" t="str">
            <v>Attic/Ceiling Insulation T</v>
          </cell>
          <cell r="L4" t="str">
            <v>Wall Insulation</v>
          </cell>
          <cell r="M4"/>
          <cell r="N4" t="str">
            <v>Wall Insulation T</v>
          </cell>
          <cell r="O4" t="str">
            <v>Floor Insulation</v>
          </cell>
          <cell r="Q4" t="str">
            <v>Floor Insulation T</v>
          </cell>
          <cell r="R4" t="str">
            <v>Duct Insulation</v>
          </cell>
          <cell r="S4"/>
          <cell r="T4" t="str">
            <v>Duct Insulation T</v>
          </cell>
          <cell r="U4" t="str">
            <v>Water Heater Insulation</v>
          </cell>
          <cell r="W4" t="str">
            <v>Water Heater Insulation T</v>
          </cell>
          <cell r="X4" t="str">
            <v>Furnace Tune Up</v>
          </cell>
          <cell r="Y4"/>
          <cell r="Z4" t="str">
            <v>Furnace Tune Up T</v>
          </cell>
          <cell r="AA4" t="str">
            <v>Duct Sealing</v>
          </cell>
          <cell r="AB4"/>
          <cell r="AC4" t="str">
            <v>Duct Sealing T</v>
          </cell>
          <cell r="AD4" t="str">
            <v>Infiltration</v>
          </cell>
          <cell r="AE4"/>
          <cell r="AF4" t="str">
            <v>Infiltration T</v>
          </cell>
          <cell r="AG4" t="str">
            <v>95%+ Furnace</v>
          </cell>
          <cell r="AH4"/>
          <cell r="AI4" t="str">
            <v>95%+ Furnace T</v>
          </cell>
          <cell r="AJ4" t="str">
            <v>90%+ Direct Vent Space Heater</v>
          </cell>
          <cell r="AK4"/>
          <cell r="AL4" t="str">
            <v>90%+ Direct Vent Space Heater T</v>
          </cell>
          <cell r="AM4" t="str">
            <v>Low Flow Faucet Aerator</v>
          </cell>
          <cell r="AN4"/>
          <cell r="AO4" t="str">
            <v>Low Flow Faucet Aerator T</v>
          </cell>
          <cell r="AP4" t="str">
            <v>Low Flow Showerhead</v>
          </cell>
          <cell r="AQ4"/>
          <cell r="AR4" t="str">
            <v>Low Flow Showerhead T</v>
          </cell>
          <cell r="AS4" t="str">
            <v>0.91+ Tankless Water Heater</v>
          </cell>
          <cell r="AT4"/>
          <cell r="AU4" t="str">
            <v>0.91+ Tankless Water Heater T</v>
          </cell>
          <cell r="AV4" t="str">
            <v>0.64+ Storage Water Heater</v>
          </cell>
          <cell r="AW4"/>
          <cell r="AX4" t="str">
            <v>0.64+ Storage Water Heater T</v>
          </cell>
        </row>
        <row r="5">
          <cell r="H5"/>
          <cell r="I5" t="str">
            <v>ATTIC</v>
          </cell>
          <cell r="J5"/>
          <cell r="K5"/>
          <cell r="L5" t="str">
            <v>WALL</v>
          </cell>
          <cell r="M5"/>
          <cell r="N5"/>
          <cell r="O5" t="str">
            <v>FLOOR</v>
          </cell>
          <cell r="P5"/>
          <cell r="Q5"/>
          <cell r="R5" t="str">
            <v>DUCT INSULATION</v>
          </cell>
          <cell r="S5"/>
          <cell r="T5"/>
          <cell r="U5" t="str">
            <v>WATER HEATER INSULATION</v>
          </cell>
          <cell r="V5"/>
          <cell r="W5"/>
          <cell r="X5" t="str">
            <v>FURNACE TUNE UP</v>
          </cell>
          <cell r="Y5"/>
          <cell r="Z5"/>
          <cell r="AA5" t="str">
            <v>DUCT SEALING</v>
          </cell>
          <cell r="AB5"/>
          <cell r="AC5"/>
          <cell r="AD5" t="str">
            <v>INFILTRATION</v>
          </cell>
          <cell r="AE5"/>
          <cell r="AF5"/>
          <cell r="AG5" t="str">
            <v>FURNACE INSTALL</v>
          </cell>
          <cell r="AH5"/>
          <cell r="AI5"/>
          <cell r="AJ5" t="str">
            <v>DV SPACE HEATER</v>
          </cell>
          <cell r="AK5"/>
          <cell r="AL5"/>
          <cell r="AM5" t="str">
            <v>AERATOR</v>
          </cell>
          <cell r="AN5"/>
          <cell r="AO5"/>
          <cell r="AP5" t="str">
            <v>SHOWERHEAD</v>
          </cell>
          <cell r="AQ5"/>
          <cell r="AR5"/>
          <cell r="AS5" t="str">
            <v>TANKLESS</v>
          </cell>
          <cell r="AT5"/>
          <cell r="AU5"/>
          <cell r="AV5" t="str">
            <v>TANK WATER HEATER</v>
          </cell>
          <cell r="AW5"/>
          <cell r="AX5"/>
        </row>
        <row r="6">
          <cell r="H6" t="str">
            <v>Annual Therm Savings</v>
          </cell>
          <cell r="I6" t="str">
            <v>WIP Attic</v>
          </cell>
          <cell r="J6" t="str">
            <v>EWIP Attic</v>
          </cell>
          <cell r="K6" t="str">
            <v>Therms Attic</v>
          </cell>
          <cell r="L6" t="str">
            <v>WIP Wall</v>
          </cell>
          <cell r="M6" t="str">
            <v>EWIP Wall</v>
          </cell>
          <cell r="N6" t="str">
            <v>Therms Wall</v>
          </cell>
          <cell r="O6" t="str">
            <v>WIP Floor</v>
          </cell>
          <cell r="P6" t="str">
            <v>EWIP Floor</v>
          </cell>
          <cell r="Q6" t="str">
            <v>Therms Floor</v>
          </cell>
          <cell r="R6" t="str">
            <v>WIP Duct Insulation</v>
          </cell>
          <cell r="S6" t="str">
            <v>EWIP Duct Insulation</v>
          </cell>
          <cell r="T6" t="str">
            <v>Therms Duct Insulation</v>
          </cell>
          <cell r="U6" t="str">
            <v>WIP Water Heater Ins</v>
          </cell>
          <cell r="V6" t="str">
            <v>EWIP Water Heater Ins</v>
          </cell>
          <cell r="W6" t="str">
            <v>Therms Wtr Htr Ins</v>
          </cell>
          <cell r="X6" t="str">
            <v>WIP Furnace Tune Up</v>
          </cell>
          <cell r="Y6" t="str">
            <v>EWIP Furnace Tune Up</v>
          </cell>
          <cell r="Z6" t="str">
            <v>Therms Furnace Tune Up</v>
          </cell>
          <cell r="AA6" t="str">
            <v>WIP Duct Sealing</v>
          </cell>
          <cell r="AB6" t="str">
            <v>EWIP Duct Sealing</v>
          </cell>
          <cell r="AC6" t="str">
            <v>Therms Duct Sealing</v>
          </cell>
          <cell r="AD6" t="str">
            <v>WIP Air Infil</v>
          </cell>
          <cell r="AE6" t="str">
            <v>EWIP Air Infil</v>
          </cell>
          <cell r="AF6" t="str">
            <v>Therms Air Infil</v>
          </cell>
          <cell r="AG6" t="str">
            <v>WIP Furnace</v>
          </cell>
          <cell r="AH6" t="str">
            <v>EWIP Furnace</v>
          </cell>
          <cell r="AI6" t="str">
            <v>Therms Furnace</v>
          </cell>
          <cell r="AJ6" t="str">
            <v>WIP Direct Vent</v>
          </cell>
          <cell r="AK6" t="str">
            <v>EWIP Direct Vent</v>
          </cell>
          <cell r="AL6" t="str">
            <v>Therms Direct Vent</v>
          </cell>
          <cell r="AM6" t="str">
            <v>WIP Aerator</v>
          </cell>
          <cell r="AN6" t="str">
            <v>EWIP Aerator</v>
          </cell>
          <cell r="AO6" t="str">
            <v>Therms Aerator</v>
          </cell>
          <cell r="AP6" t="str">
            <v>WIP Showerhead</v>
          </cell>
          <cell r="AQ6" t="str">
            <v>EWIP Showerhead</v>
          </cell>
          <cell r="AR6" t="str">
            <v>Therms Showerhead</v>
          </cell>
          <cell r="AS6" t="str">
            <v>WIP Tankless</v>
          </cell>
          <cell r="AT6" t="str">
            <v>EWIP Tankless</v>
          </cell>
          <cell r="AU6" t="str">
            <v>Therms Tankless</v>
          </cell>
          <cell r="AV6" t="str">
            <v>WIP Water Heater</v>
          </cell>
          <cell r="AW6" t="str">
            <v>EWIP Water Heater</v>
          </cell>
          <cell r="AX6" t="str">
            <v>Therms Water Heater</v>
          </cell>
        </row>
        <row r="7">
          <cell r="H7">
            <v>207.38800000000001</v>
          </cell>
          <cell r="I7">
            <v>4806.66</v>
          </cell>
          <cell r="J7">
            <v>0</v>
          </cell>
          <cell r="K7">
            <v>100.056</v>
          </cell>
          <cell r="L7">
            <v>1277.3</v>
          </cell>
          <cell r="M7">
            <v>616.13</v>
          </cell>
          <cell r="N7">
            <v>14.208</v>
          </cell>
          <cell r="O7">
            <v>5315.25</v>
          </cell>
          <cell r="P7">
            <v>1655.77</v>
          </cell>
          <cell r="Q7">
            <v>59.124000000000002</v>
          </cell>
          <cell r="R7"/>
          <cell r="S7"/>
          <cell r="T7"/>
          <cell r="U7"/>
          <cell r="V7"/>
          <cell r="W7"/>
          <cell r="X7">
            <v>310.38</v>
          </cell>
          <cell r="Y7">
            <v>10.88</v>
          </cell>
          <cell r="Z7">
            <v>21</v>
          </cell>
          <cell r="AA7"/>
          <cell r="AB7"/>
          <cell r="AC7"/>
          <cell r="AD7">
            <v>242.19</v>
          </cell>
          <cell r="AE7">
            <v>1245.6600000000001</v>
          </cell>
          <cell r="AF7">
            <v>13</v>
          </cell>
          <cell r="AG7"/>
          <cell r="AH7"/>
          <cell r="AI7"/>
          <cell r="AJ7"/>
          <cell r="AK7"/>
          <cell r="AL7"/>
          <cell r="AM7"/>
          <cell r="AN7"/>
          <cell r="AO7"/>
          <cell r="AP7"/>
          <cell r="AQ7"/>
          <cell r="AR7"/>
          <cell r="AS7"/>
          <cell r="AT7"/>
          <cell r="AU7"/>
          <cell r="AV7"/>
          <cell r="AW7"/>
          <cell r="AX7"/>
        </row>
        <row r="8">
          <cell r="H8">
            <v>338.66</v>
          </cell>
          <cell r="I8"/>
          <cell r="J8"/>
          <cell r="K8"/>
          <cell r="L8"/>
          <cell r="M8"/>
          <cell r="N8"/>
          <cell r="O8">
            <v>5399.39</v>
          </cell>
          <cell r="P8">
            <v>5662.77</v>
          </cell>
          <cell r="Q8">
            <v>60.06</v>
          </cell>
          <cell r="R8">
            <v>1222.6400000000001</v>
          </cell>
          <cell r="S8">
            <v>1657.34</v>
          </cell>
          <cell r="T8">
            <v>13.6</v>
          </cell>
          <cell r="U8"/>
          <cell r="V8"/>
          <cell r="W8"/>
          <cell r="X8"/>
          <cell r="Y8"/>
          <cell r="Z8"/>
          <cell r="AA8">
            <v>1434.51</v>
          </cell>
          <cell r="AB8">
            <v>1445.47</v>
          </cell>
          <cell r="AC8">
            <v>77</v>
          </cell>
          <cell r="AD8">
            <v>242.19</v>
          </cell>
          <cell r="AE8">
            <v>4467.0600000000004</v>
          </cell>
          <cell r="AF8">
            <v>13</v>
          </cell>
          <cell r="AG8">
            <v>3938.28</v>
          </cell>
          <cell r="AH8">
            <v>5055.84</v>
          </cell>
          <cell r="AI8">
            <v>111</v>
          </cell>
          <cell r="AJ8"/>
          <cell r="AK8"/>
          <cell r="AL8"/>
          <cell r="AM8">
            <v>4.8</v>
          </cell>
          <cell r="AN8">
            <v>0</v>
          </cell>
          <cell r="AO8">
            <v>10</v>
          </cell>
          <cell r="AP8"/>
          <cell r="AQ8"/>
          <cell r="AR8"/>
          <cell r="AS8">
            <v>1915.92</v>
          </cell>
          <cell r="AT8">
            <v>4752.3599999999997</v>
          </cell>
          <cell r="AU8">
            <v>54</v>
          </cell>
          <cell r="AV8"/>
          <cell r="AW8"/>
          <cell r="AX8"/>
        </row>
        <row r="9">
          <cell r="H9">
            <v>230.23400000000001</v>
          </cell>
          <cell r="I9">
            <v>2269.59</v>
          </cell>
          <cell r="J9">
            <v>0</v>
          </cell>
          <cell r="K9">
            <v>59.576000000000001</v>
          </cell>
          <cell r="L9"/>
          <cell r="M9"/>
          <cell r="N9"/>
          <cell r="O9">
            <v>4674.8</v>
          </cell>
          <cell r="P9">
            <v>2254.34</v>
          </cell>
          <cell r="Q9">
            <v>52</v>
          </cell>
          <cell r="R9">
            <v>2387.7800000000002</v>
          </cell>
          <cell r="S9">
            <v>0</v>
          </cell>
          <cell r="T9">
            <v>28.658000000000001</v>
          </cell>
          <cell r="U9"/>
          <cell r="V9"/>
          <cell r="W9"/>
          <cell r="X9"/>
          <cell r="Y9"/>
          <cell r="Z9"/>
          <cell r="AA9">
            <v>856.4</v>
          </cell>
          <cell r="AB9">
            <v>0</v>
          </cell>
          <cell r="AC9">
            <v>77</v>
          </cell>
          <cell r="AD9">
            <v>242.19</v>
          </cell>
          <cell r="AE9">
            <v>3165.54</v>
          </cell>
          <cell r="AF9">
            <v>13</v>
          </cell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</row>
        <row r="10">
          <cell r="H10">
            <v>137.44</v>
          </cell>
          <cell r="I10">
            <v>3311.34</v>
          </cell>
          <cell r="J10">
            <v>0</v>
          </cell>
          <cell r="K10">
            <v>84.04</v>
          </cell>
          <cell r="L10">
            <v>4508.7299999999996</v>
          </cell>
          <cell r="M10">
            <v>0</v>
          </cell>
          <cell r="N10">
            <v>70.3</v>
          </cell>
          <cell r="O10">
            <v>4464.43</v>
          </cell>
          <cell r="P10">
            <v>2011.62</v>
          </cell>
          <cell r="Q10">
            <v>49.66</v>
          </cell>
          <cell r="R10">
            <v>1430.49</v>
          </cell>
          <cell r="S10">
            <v>626.30999999999995</v>
          </cell>
          <cell r="T10">
            <v>15.912000000000001</v>
          </cell>
          <cell r="U10"/>
          <cell r="V10"/>
          <cell r="W10"/>
          <cell r="X10"/>
          <cell r="Y10"/>
          <cell r="Z10"/>
          <cell r="AA10"/>
          <cell r="AB10"/>
          <cell r="AC10"/>
          <cell r="AD10">
            <v>242.19</v>
          </cell>
          <cell r="AE10">
            <v>2647.92</v>
          </cell>
          <cell r="AF10">
            <v>13</v>
          </cell>
          <cell r="AG10"/>
          <cell r="AH10"/>
          <cell r="AI10"/>
          <cell r="AJ10"/>
          <cell r="AK10"/>
          <cell r="AL10"/>
          <cell r="AM10"/>
          <cell r="AN10"/>
          <cell r="AO10"/>
          <cell r="AP10"/>
          <cell r="AQ10"/>
          <cell r="AR10"/>
          <cell r="AS10"/>
          <cell r="AT10"/>
          <cell r="AU10"/>
          <cell r="AV10"/>
          <cell r="AW10"/>
          <cell r="AX10"/>
        </row>
        <row r="11">
          <cell r="H11">
            <v>163.93600000000001</v>
          </cell>
          <cell r="I11"/>
          <cell r="J11"/>
          <cell r="K11"/>
          <cell r="L11"/>
          <cell r="M11"/>
          <cell r="N11"/>
          <cell r="O11">
            <v>3590.25</v>
          </cell>
          <cell r="P11">
            <v>897.2</v>
          </cell>
          <cell r="Q11">
            <v>39.936</v>
          </cell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>
            <v>242.19</v>
          </cell>
          <cell r="AE11">
            <v>2841.28</v>
          </cell>
          <cell r="AF11">
            <v>13</v>
          </cell>
          <cell r="AG11">
            <v>3938.28</v>
          </cell>
          <cell r="AH11">
            <v>8684.75</v>
          </cell>
          <cell r="AI11">
            <v>111</v>
          </cell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</row>
        <row r="12">
          <cell r="H12">
            <v>188.636</v>
          </cell>
          <cell r="I12">
            <v>4176.8599999999997</v>
          </cell>
          <cell r="J12">
            <v>0</v>
          </cell>
          <cell r="K12">
            <v>92.751999999999995</v>
          </cell>
          <cell r="L12">
            <v>2421.5500000000002</v>
          </cell>
          <cell r="M12">
            <v>5918.23</v>
          </cell>
          <cell r="N12">
            <v>29.936</v>
          </cell>
          <cell r="O12"/>
          <cell r="P12"/>
          <cell r="Q12"/>
          <cell r="R12"/>
          <cell r="S12"/>
          <cell r="T12"/>
          <cell r="U12">
            <v>172.92</v>
          </cell>
          <cell r="V12">
            <v>0</v>
          </cell>
          <cell r="W12">
            <v>6.4</v>
          </cell>
          <cell r="X12">
            <v>102.78</v>
          </cell>
          <cell r="Y12">
            <v>0</v>
          </cell>
          <cell r="Z12">
            <v>21</v>
          </cell>
          <cell r="AA12"/>
          <cell r="AB12"/>
          <cell r="AC12"/>
          <cell r="AD12">
            <v>242.19</v>
          </cell>
          <cell r="AE12">
            <v>1498.13</v>
          </cell>
          <cell r="AF12">
            <v>13</v>
          </cell>
          <cell r="AG12"/>
          <cell r="AH12"/>
          <cell r="AI12"/>
          <cell r="AJ12"/>
          <cell r="AK12"/>
          <cell r="AL12"/>
          <cell r="AM12"/>
          <cell r="AN12"/>
          <cell r="AO12"/>
          <cell r="AP12"/>
          <cell r="AQ12"/>
          <cell r="AR12"/>
          <cell r="AS12"/>
          <cell r="AT12"/>
          <cell r="AU12"/>
          <cell r="AV12"/>
          <cell r="AW12"/>
          <cell r="AX12"/>
        </row>
        <row r="13">
          <cell r="H13">
            <v>331.096</v>
          </cell>
          <cell r="I13">
            <v>4244.32</v>
          </cell>
          <cell r="J13">
            <v>0</v>
          </cell>
          <cell r="K13">
            <v>105.6</v>
          </cell>
          <cell r="L13">
            <v>3184.4</v>
          </cell>
          <cell r="M13">
            <v>0</v>
          </cell>
          <cell r="N13">
            <v>56.24</v>
          </cell>
          <cell r="O13">
            <v>3870.73</v>
          </cell>
          <cell r="P13">
            <v>416.55</v>
          </cell>
          <cell r="Q13">
            <v>43.055999999999997</v>
          </cell>
          <cell r="R13">
            <v>440.15</v>
          </cell>
          <cell r="S13">
            <v>256.49</v>
          </cell>
          <cell r="T13">
            <v>4.8959999999999999</v>
          </cell>
          <cell r="U13">
            <v>86.46</v>
          </cell>
          <cell r="V13">
            <v>0</v>
          </cell>
          <cell r="W13">
            <v>6.4</v>
          </cell>
          <cell r="X13"/>
          <cell r="Y13"/>
          <cell r="Z13"/>
          <cell r="AA13">
            <v>576.21</v>
          </cell>
          <cell r="AB13">
            <v>0</v>
          </cell>
          <cell r="AC13">
            <v>77</v>
          </cell>
          <cell r="AD13">
            <v>242.19</v>
          </cell>
          <cell r="AE13">
            <v>1680.1</v>
          </cell>
          <cell r="AF13">
            <v>13</v>
          </cell>
          <cell r="AG13"/>
          <cell r="AH13"/>
          <cell r="AI13"/>
          <cell r="AJ13"/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</row>
        <row r="14">
          <cell r="H14">
            <v>197.02799999999999</v>
          </cell>
          <cell r="I14">
            <v>3379.7</v>
          </cell>
          <cell r="J14">
            <v>0</v>
          </cell>
          <cell r="K14">
            <v>80.608000000000004</v>
          </cell>
          <cell r="L14">
            <v>6600.87</v>
          </cell>
          <cell r="M14">
            <v>0</v>
          </cell>
          <cell r="N14">
            <v>83.915999999999997</v>
          </cell>
          <cell r="O14">
            <v>1178.05</v>
          </cell>
          <cell r="P14">
            <v>960.29</v>
          </cell>
          <cell r="Q14">
            <v>13.103999999999999</v>
          </cell>
          <cell r="R14"/>
          <cell r="S14"/>
          <cell r="T14"/>
          <cell r="U14">
            <v>151.58000000000001</v>
          </cell>
          <cell r="V14">
            <v>0</v>
          </cell>
          <cell r="W14">
            <v>6.4</v>
          </cell>
          <cell r="X14"/>
          <cell r="Y14"/>
          <cell r="Z14"/>
          <cell r="AA14"/>
          <cell r="AB14"/>
          <cell r="AC14"/>
          <cell r="AD14">
            <v>242.19</v>
          </cell>
          <cell r="AE14">
            <v>1664.96</v>
          </cell>
          <cell r="AF14">
            <v>13</v>
          </cell>
          <cell r="AG14"/>
          <cell r="AH14"/>
          <cell r="AI14"/>
          <cell r="AJ14"/>
          <cell r="AK14"/>
          <cell r="AL14"/>
          <cell r="AM14"/>
          <cell r="AN14"/>
          <cell r="AO14"/>
          <cell r="AP14"/>
          <cell r="AQ14"/>
          <cell r="AR14"/>
          <cell r="AS14"/>
          <cell r="AT14"/>
          <cell r="AU14"/>
          <cell r="AV14"/>
          <cell r="AW14"/>
          <cell r="AX14"/>
        </row>
        <row r="15">
          <cell r="H15">
            <v>217.428</v>
          </cell>
          <cell r="I15">
            <v>3256.92</v>
          </cell>
          <cell r="J15">
            <v>0</v>
          </cell>
          <cell r="K15">
            <v>99</v>
          </cell>
          <cell r="L15"/>
          <cell r="M15"/>
          <cell r="N15"/>
          <cell r="O15">
            <v>2840.07</v>
          </cell>
          <cell r="P15">
            <v>0</v>
          </cell>
          <cell r="Q15">
            <v>58.5</v>
          </cell>
          <cell r="R15">
            <v>3643.47</v>
          </cell>
          <cell r="S15">
            <v>2090.0500000000002</v>
          </cell>
          <cell r="T15">
            <v>40.527999999999999</v>
          </cell>
          <cell r="U15">
            <v>86.46</v>
          </cell>
          <cell r="V15">
            <v>0</v>
          </cell>
          <cell r="W15">
            <v>6.4</v>
          </cell>
          <cell r="X15"/>
          <cell r="Y15"/>
          <cell r="Z15"/>
          <cell r="AA15">
            <v>164.99</v>
          </cell>
          <cell r="AB15">
            <v>0</v>
          </cell>
          <cell r="AC15">
            <v>77</v>
          </cell>
          <cell r="AD15">
            <v>242.19</v>
          </cell>
          <cell r="AE15">
            <v>1664.96</v>
          </cell>
          <cell r="AF15">
            <v>13</v>
          </cell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</row>
        <row r="16">
          <cell r="H16">
            <v>127.4</v>
          </cell>
          <cell r="I16">
            <v>4446.54</v>
          </cell>
          <cell r="J16">
            <v>0</v>
          </cell>
          <cell r="K16">
            <v>114.4</v>
          </cell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>
            <v>242.19</v>
          </cell>
          <cell r="AE16">
            <v>6508.37</v>
          </cell>
          <cell r="AF16">
            <v>13</v>
          </cell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</row>
        <row r="17">
          <cell r="H17">
            <v>208.31399999999999</v>
          </cell>
          <cell r="I17">
            <v>5879.47</v>
          </cell>
          <cell r="J17">
            <v>0</v>
          </cell>
          <cell r="K17">
            <v>77.087999999999994</v>
          </cell>
          <cell r="L17">
            <v>3150.28</v>
          </cell>
          <cell r="M17">
            <v>0</v>
          </cell>
          <cell r="N17">
            <v>51.874000000000002</v>
          </cell>
          <cell r="O17">
            <v>5965.04</v>
          </cell>
          <cell r="P17">
            <v>9792.2999999999993</v>
          </cell>
          <cell r="Q17">
            <v>66.352000000000004</v>
          </cell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>
            <v>242.19</v>
          </cell>
          <cell r="AE17">
            <v>4816.04</v>
          </cell>
          <cell r="AF17">
            <v>13</v>
          </cell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</row>
        <row r="18">
          <cell r="H18">
            <v>275.25200000000001</v>
          </cell>
          <cell r="I18">
            <v>4391.37</v>
          </cell>
          <cell r="J18">
            <v>0</v>
          </cell>
          <cell r="K18">
            <v>105.248</v>
          </cell>
          <cell r="L18">
            <v>7191.57</v>
          </cell>
          <cell r="M18">
            <v>0</v>
          </cell>
          <cell r="N18">
            <v>151.69999999999999</v>
          </cell>
          <cell r="O18">
            <v>476.83</v>
          </cell>
          <cell r="P18">
            <v>50.08</v>
          </cell>
          <cell r="Q18">
            <v>5.3040000000000003</v>
          </cell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>
            <v>242.19</v>
          </cell>
          <cell r="AE18">
            <v>10535.63</v>
          </cell>
          <cell r="AF18">
            <v>13</v>
          </cell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</row>
        <row r="19">
          <cell r="H19">
            <v>230.42400000000001</v>
          </cell>
          <cell r="I19"/>
          <cell r="J19"/>
          <cell r="K19"/>
          <cell r="L19"/>
          <cell r="M19"/>
          <cell r="N19"/>
          <cell r="O19">
            <v>5969.31</v>
          </cell>
          <cell r="P19">
            <v>0</v>
          </cell>
          <cell r="Q19">
            <v>78.623999999999995</v>
          </cell>
          <cell r="R19">
            <v>2619.0100000000002</v>
          </cell>
          <cell r="S19">
            <v>0</v>
          </cell>
          <cell r="T19">
            <v>40.799999999999997</v>
          </cell>
          <cell r="U19"/>
          <cell r="V19"/>
          <cell r="W19"/>
          <cell r="X19">
            <v>321.26</v>
          </cell>
          <cell r="Y19">
            <v>0</v>
          </cell>
          <cell r="Z19">
            <v>21</v>
          </cell>
          <cell r="AA19">
            <v>559.17999999999995</v>
          </cell>
          <cell r="AB19">
            <v>0</v>
          </cell>
          <cell r="AC19">
            <v>77</v>
          </cell>
          <cell r="AD19">
            <v>242.19</v>
          </cell>
          <cell r="AE19">
            <v>4307.57</v>
          </cell>
          <cell r="AF19">
            <v>13</v>
          </cell>
          <cell r="AG19"/>
          <cell r="AH19"/>
          <cell r="AI19"/>
          <cell r="AJ19"/>
          <cell r="AK19"/>
          <cell r="AL19"/>
          <cell r="AM19"/>
          <cell r="AN19"/>
          <cell r="AO19"/>
          <cell r="AP19"/>
          <cell r="AQ19"/>
          <cell r="AR19"/>
          <cell r="AS19"/>
          <cell r="AT19"/>
          <cell r="AU19"/>
          <cell r="AV19"/>
          <cell r="AW19"/>
          <cell r="AX19"/>
        </row>
        <row r="20">
          <cell r="H20">
            <v>420.18</v>
          </cell>
          <cell r="I20">
            <v>8674.26</v>
          </cell>
          <cell r="J20">
            <v>0</v>
          </cell>
          <cell r="K20">
            <v>185.768</v>
          </cell>
          <cell r="L20">
            <v>6954.18</v>
          </cell>
          <cell r="M20">
            <v>0</v>
          </cell>
          <cell r="N20">
            <v>123.876</v>
          </cell>
          <cell r="O20"/>
          <cell r="P20"/>
          <cell r="Q20"/>
          <cell r="R20">
            <v>1575.57</v>
          </cell>
          <cell r="S20">
            <v>0</v>
          </cell>
          <cell r="T20">
            <v>20.536000000000001</v>
          </cell>
          <cell r="U20"/>
          <cell r="V20"/>
          <cell r="W20"/>
          <cell r="X20"/>
          <cell r="Y20"/>
          <cell r="Z20"/>
          <cell r="AA20">
            <v>482.23</v>
          </cell>
          <cell r="AB20">
            <v>0</v>
          </cell>
          <cell r="AC20">
            <v>77</v>
          </cell>
          <cell r="AD20">
            <v>242.19</v>
          </cell>
          <cell r="AE20">
            <v>15388.21</v>
          </cell>
          <cell r="AF20">
            <v>13</v>
          </cell>
          <cell r="AG20"/>
          <cell r="AH20"/>
          <cell r="AI20"/>
          <cell r="AJ20"/>
          <cell r="AK20"/>
          <cell r="AL20"/>
          <cell r="AM20"/>
          <cell r="AN20"/>
          <cell r="AO20"/>
          <cell r="AP20"/>
          <cell r="AQ20"/>
          <cell r="AR20"/>
          <cell r="AS20"/>
          <cell r="AT20"/>
          <cell r="AU20"/>
          <cell r="AV20"/>
          <cell r="AW20"/>
          <cell r="AX20"/>
        </row>
        <row r="21">
          <cell r="H21">
            <v>98.792000000000002</v>
          </cell>
          <cell r="I21"/>
          <cell r="J21"/>
          <cell r="K21"/>
          <cell r="L21"/>
          <cell r="M21"/>
          <cell r="N21"/>
          <cell r="O21">
            <v>5824.8</v>
          </cell>
          <cell r="P21">
            <v>975.34</v>
          </cell>
          <cell r="Q21">
            <v>64.792000000000002</v>
          </cell>
          <cell r="R21"/>
          <cell r="S21"/>
          <cell r="T21"/>
          <cell r="U21"/>
          <cell r="V21"/>
          <cell r="W21"/>
          <cell r="X21">
            <v>310.38</v>
          </cell>
          <cell r="Y21">
            <v>259</v>
          </cell>
          <cell r="Z21">
            <v>21</v>
          </cell>
          <cell r="AA21"/>
          <cell r="AB21"/>
          <cell r="AC21"/>
          <cell r="AD21">
            <v>242.19</v>
          </cell>
          <cell r="AE21">
            <v>5716.52</v>
          </cell>
          <cell r="AF21">
            <v>13</v>
          </cell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/>
          <cell r="AR21"/>
          <cell r="AS21"/>
          <cell r="AT21"/>
          <cell r="AU21"/>
          <cell r="AV21"/>
          <cell r="AW21"/>
          <cell r="AX21"/>
        </row>
        <row r="22">
          <cell r="H22">
            <v>257.11200000000002</v>
          </cell>
          <cell r="I22">
            <v>4413.9399999999996</v>
          </cell>
          <cell r="J22">
            <v>0</v>
          </cell>
          <cell r="K22">
            <v>107.36</v>
          </cell>
          <cell r="L22">
            <v>1273.67</v>
          </cell>
          <cell r="M22">
            <v>0</v>
          </cell>
          <cell r="N22">
            <v>44.4</v>
          </cell>
          <cell r="O22">
            <v>8302.44</v>
          </cell>
          <cell r="P22">
            <v>2276.5500000000002</v>
          </cell>
          <cell r="Q22">
            <v>92.352000000000004</v>
          </cell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>
            <v>242.19</v>
          </cell>
          <cell r="AE22">
            <v>9285.64</v>
          </cell>
          <cell r="AF22">
            <v>13</v>
          </cell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</row>
        <row r="23">
          <cell r="H23">
            <v>153.19999999999999</v>
          </cell>
          <cell r="I23">
            <v>4778.4799999999996</v>
          </cell>
          <cell r="J23">
            <v>0</v>
          </cell>
          <cell r="K23">
            <v>68.64</v>
          </cell>
          <cell r="L23"/>
          <cell r="M23"/>
          <cell r="N23"/>
          <cell r="O23">
            <v>3646.34</v>
          </cell>
          <cell r="P23">
            <v>4511.32</v>
          </cell>
          <cell r="Q23">
            <v>40.56</v>
          </cell>
          <cell r="R23"/>
          <cell r="S23"/>
          <cell r="T23"/>
          <cell r="U23"/>
          <cell r="V23"/>
          <cell r="W23"/>
          <cell r="X23">
            <v>310.38</v>
          </cell>
          <cell r="Y23">
            <v>329.05</v>
          </cell>
          <cell r="Z23">
            <v>21</v>
          </cell>
          <cell r="AA23"/>
          <cell r="AB23"/>
          <cell r="AC23"/>
          <cell r="AD23">
            <v>242.19</v>
          </cell>
          <cell r="AE23">
            <v>4468.13</v>
          </cell>
          <cell r="AF23">
            <v>13</v>
          </cell>
          <cell r="AG23"/>
          <cell r="AH23"/>
          <cell r="AI23"/>
          <cell r="AJ23"/>
          <cell r="AK23"/>
          <cell r="AL23"/>
          <cell r="AM23">
            <v>19.78</v>
          </cell>
          <cell r="AN23">
            <v>0</v>
          </cell>
          <cell r="AO23">
            <v>5</v>
          </cell>
          <cell r="AP23">
            <v>37.6</v>
          </cell>
          <cell r="AQ23">
            <v>0</v>
          </cell>
          <cell r="AR23">
            <v>5</v>
          </cell>
          <cell r="AS23"/>
          <cell r="AT23"/>
          <cell r="AU23"/>
          <cell r="AV23"/>
          <cell r="AW23"/>
          <cell r="AX23"/>
        </row>
        <row r="24">
          <cell r="H24">
            <v>111</v>
          </cell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  <cell r="Y24"/>
          <cell r="Z24"/>
          <cell r="AA24"/>
          <cell r="AB24"/>
          <cell r="AC24"/>
          <cell r="AD24"/>
          <cell r="AE24"/>
          <cell r="AF24"/>
          <cell r="AG24">
            <v>3938.28</v>
          </cell>
          <cell r="AH24">
            <v>4125.8599999999997</v>
          </cell>
          <cell r="AI24">
            <v>111</v>
          </cell>
          <cell r="AJ24"/>
          <cell r="AK24"/>
          <cell r="AL24"/>
          <cell r="AM24"/>
          <cell r="AN24"/>
          <cell r="AO24"/>
          <cell r="AP24"/>
          <cell r="AQ24"/>
          <cell r="AR24"/>
          <cell r="AS24"/>
          <cell r="AT24"/>
          <cell r="AU24"/>
          <cell r="AV24"/>
          <cell r="AW24"/>
          <cell r="AX24"/>
        </row>
        <row r="25">
          <cell r="H25">
            <v>114.376</v>
          </cell>
          <cell r="I25">
            <v>3500.03</v>
          </cell>
          <cell r="J25">
            <v>0</v>
          </cell>
          <cell r="K25">
            <v>101.376</v>
          </cell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  <cell r="Y25"/>
          <cell r="Z25"/>
          <cell r="AA25"/>
          <cell r="AB25"/>
          <cell r="AC25"/>
          <cell r="AD25">
            <v>242.19</v>
          </cell>
          <cell r="AE25">
            <v>4555.2299999999996</v>
          </cell>
          <cell r="AF25">
            <v>13</v>
          </cell>
          <cell r="AG25"/>
          <cell r="AH25"/>
          <cell r="AI25"/>
          <cell r="AJ25"/>
          <cell r="AK25"/>
          <cell r="AL25"/>
          <cell r="AM25"/>
          <cell r="AN25"/>
          <cell r="AO25"/>
          <cell r="AP25"/>
          <cell r="AQ25"/>
          <cell r="AR25"/>
          <cell r="AS25"/>
          <cell r="AT25"/>
          <cell r="AU25"/>
          <cell r="AV25"/>
          <cell r="AW25"/>
          <cell r="AX25"/>
        </row>
        <row r="26">
          <cell r="H26">
            <v>258.16000000000003</v>
          </cell>
          <cell r="I26">
            <v>2402.3000000000002</v>
          </cell>
          <cell r="J26">
            <v>0</v>
          </cell>
          <cell r="K26">
            <v>97.152000000000001</v>
          </cell>
          <cell r="L26"/>
          <cell r="M26"/>
          <cell r="N26"/>
          <cell r="O26">
            <v>5160.9799999999996</v>
          </cell>
          <cell r="P26">
            <v>1903.9</v>
          </cell>
          <cell r="Q26">
            <v>57.408000000000001</v>
          </cell>
          <cell r="R26">
            <v>1222.6400000000001</v>
          </cell>
          <cell r="S26">
            <v>879.72</v>
          </cell>
          <cell r="T26">
            <v>13.6</v>
          </cell>
          <cell r="U26"/>
          <cell r="V26"/>
          <cell r="W26"/>
          <cell r="X26"/>
          <cell r="Y26"/>
          <cell r="Z26"/>
          <cell r="AA26">
            <v>1434.51</v>
          </cell>
          <cell r="AB26">
            <v>643.4</v>
          </cell>
          <cell r="AC26">
            <v>77</v>
          </cell>
          <cell r="AD26">
            <v>242.19</v>
          </cell>
          <cell r="AE26">
            <v>3525.1</v>
          </cell>
          <cell r="AF26">
            <v>13</v>
          </cell>
          <cell r="AG26"/>
          <cell r="AH26"/>
          <cell r="AI26"/>
          <cell r="AJ26"/>
          <cell r="AK26"/>
          <cell r="AL26"/>
          <cell r="AM26"/>
          <cell r="AN26"/>
          <cell r="AO26"/>
          <cell r="AP26"/>
          <cell r="AQ26"/>
          <cell r="AR26"/>
          <cell r="AS26"/>
          <cell r="AT26"/>
          <cell r="AU26"/>
          <cell r="AV26"/>
          <cell r="AW26"/>
          <cell r="AX26"/>
        </row>
        <row r="27">
          <cell r="H27">
            <v>115.08</v>
          </cell>
          <cell r="I27"/>
          <cell r="J27"/>
          <cell r="K27"/>
          <cell r="L27"/>
          <cell r="M27"/>
          <cell r="N27"/>
          <cell r="O27"/>
          <cell r="P27"/>
          <cell r="Q27"/>
          <cell r="R27">
            <v>366.79</v>
          </cell>
          <cell r="S27">
            <v>192.98</v>
          </cell>
          <cell r="T27">
            <v>4.08</v>
          </cell>
          <cell r="U27"/>
          <cell r="V27"/>
          <cell r="W27"/>
          <cell r="X27"/>
          <cell r="Y27"/>
          <cell r="Z27"/>
          <cell r="AA27"/>
          <cell r="AB27"/>
          <cell r="AC27"/>
          <cell r="AD27"/>
          <cell r="AE27"/>
          <cell r="AF27"/>
          <cell r="AG27">
            <v>3938.28</v>
          </cell>
          <cell r="AH27">
            <v>458.79</v>
          </cell>
          <cell r="AI27">
            <v>111</v>
          </cell>
          <cell r="AJ27"/>
          <cell r="AK27"/>
          <cell r="AL27"/>
          <cell r="AM27"/>
          <cell r="AN27"/>
          <cell r="AO27"/>
          <cell r="AP27"/>
          <cell r="AQ27"/>
          <cell r="AR27"/>
          <cell r="AS27"/>
          <cell r="AT27"/>
          <cell r="AU27"/>
          <cell r="AV27"/>
          <cell r="AW27"/>
          <cell r="AX27"/>
        </row>
        <row r="28">
          <cell r="H28">
            <v>111</v>
          </cell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  <cell r="Y28"/>
          <cell r="Z28"/>
          <cell r="AA28"/>
          <cell r="AB28"/>
          <cell r="AC28"/>
          <cell r="AD28"/>
          <cell r="AE28"/>
          <cell r="AF28"/>
          <cell r="AG28">
            <v>3938.28</v>
          </cell>
          <cell r="AH28">
            <v>9113.39</v>
          </cell>
          <cell r="AI28">
            <v>111</v>
          </cell>
          <cell r="AJ28"/>
          <cell r="AK28"/>
          <cell r="AL28"/>
          <cell r="AM28"/>
          <cell r="AN28"/>
          <cell r="AO28"/>
          <cell r="AP28"/>
          <cell r="AQ28"/>
          <cell r="AR28"/>
          <cell r="AS28"/>
          <cell r="AT28"/>
          <cell r="AU28"/>
          <cell r="AV28"/>
          <cell r="AW28"/>
          <cell r="AX28"/>
        </row>
        <row r="29">
          <cell r="H29">
            <v>184.976</v>
          </cell>
          <cell r="I29"/>
          <cell r="J29"/>
          <cell r="K29"/>
          <cell r="L29"/>
          <cell r="M29"/>
          <cell r="N29"/>
          <cell r="O29">
            <v>3683.74</v>
          </cell>
          <cell r="P29">
            <v>2233.35</v>
          </cell>
          <cell r="Q29">
            <v>40.975999999999999</v>
          </cell>
          <cell r="R29"/>
          <cell r="S29"/>
          <cell r="T29"/>
          <cell r="U29"/>
          <cell r="V29"/>
          <cell r="W29"/>
          <cell r="X29"/>
          <cell r="Y29"/>
          <cell r="Z29"/>
          <cell r="AA29">
            <v>1046.4000000000001</v>
          </cell>
          <cell r="AB29">
            <v>0</v>
          </cell>
          <cell r="AC29">
            <v>77</v>
          </cell>
          <cell r="AD29">
            <v>242.19</v>
          </cell>
          <cell r="AE29">
            <v>2156.13</v>
          </cell>
          <cell r="AF29">
            <v>13</v>
          </cell>
          <cell r="AG29"/>
          <cell r="AH29"/>
          <cell r="AI29"/>
          <cell r="AJ29"/>
          <cell r="AK29"/>
          <cell r="AL29"/>
          <cell r="AM29"/>
          <cell r="AN29"/>
          <cell r="AO29"/>
          <cell r="AP29"/>
          <cell r="AQ29"/>
          <cell r="AR29"/>
          <cell r="AS29">
            <v>1915.92</v>
          </cell>
          <cell r="AT29">
            <v>7030.7</v>
          </cell>
          <cell r="AU29">
            <v>54</v>
          </cell>
          <cell r="AV29"/>
          <cell r="AW29"/>
          <cell r="AX29"/>
        </row>
        <row r="30">
          <cell r="H30">
            <v>276.88</v>
          </cell>
          <cell r="I30">
            <v>2837.97</v>
          </cell>
          <cell r="J30">
            <v>0</v>
          </cell>
          <cell r="K30">
            <v>96.096000000000004</v>
          </cell>
          <cell r="L30"/>
          <cell r="M30"/>
          <cell r="N30"/>
          <cell r="O30">
            <v>5104.88</v>
          </cell>
          <cell r="P30">
            <v>1025.76</v>
          </cell>
          <cell r="Q30">
            <v>56.783999999999999</v>
          </cell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>
            <v>242.19</v>
          </cell>
          <cell r="AE30">
            <v>3353.67</v>
          </cell>
          <cell r="AF30">
            <v>13</v>
          </cell>
          <cell r="AG30">
            <v>3938.28</v>
          </cell>
          <cell r="AH30">
            <v>9596.25</v>
          </cell>
          <cell r="AI30">
            <v>111</v>
          </cell>
          <cell r="AJ30"/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</row>
        <row r="31">
          <cell r="H31">
            <v>111</v>
          </cell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>
            <v>3938.28</v>
          </cell>
          <cell r="AH31">
            <v>1500.17</v>
          </cell>
          <cell r="AI31">
            <v>111</v>
          </cell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</row>
        <row r="32">
          <cell r="H32">
            <v>533.72</v>
          </cell>
          <cell r="I32">
            <v>5866.87</v>
          </cell>
          <cell r="J32">
            <v>0</v>
          </cell>
          <cell r="K32">
            <v>105.6</v>
          </cell>
          <cell r="L32">
            <v>7925.33</v>
          </cell>
          <cell r="M32">
            <v>0</v>
          </cell>
          <cell r="N32">
            <v>93.536000000000001</v>
          </cell>
          <cell r="O32">
            <v>3646.34</v>
          </cell>
          <cell r="P32">
            <v>4845.25</v>
          </cell>
          <cell r="Q32">
            <v>40.56</v>
          </cell>
          <cell r="R32">
            <v>6509.32</v>
          </cell>
          <cell r="S32">
            <v>0</v>
          </cell>
          <cell r="T32">
            <v>93.024000000000001</v>
          </cell>
          <cell r="U32"/>
          <cell r="V32"/>
          <cell r="W32"/>
          <cell r="X32"/>
          <cell r="Y32"/>
          <cell r="Z32"/>
          <cell r="AA32">
            <v>693.43</v>
          </cell>
          <cell r="AB32">
            <v>0</v>
          </cell>
          <cell r="AC32">
            <v>77</v>
          </cell>
          <cell r="AD32">
            <v>242.19</v>
          </cell>
          <cell r="AE32">
            <v>11486.24</v>
          </cell>
          <cell r="AF32">
            <v>13</v>
          </cell>
          <cell r="AG32">
            <v>3938.28</v>
          </cell>
          <cell r="AH32">
            <v>8707.36</v>
          </cell>
          <cell r="AI32">
            <v>111</v>
          </cell>
          <cell r="AJ32"/>
          <cell r="AK32"/>
          <cell r="AL32"/>
          <cell r="AM32"/>
          <cell r="AN32"/>
          <cell r="AO32"/>
          <cell r="AP32"/>
          <cell r="AQ32"/>
          <cell r="AR32"/>
          <cell r="AS32"/>
          <cell r="AT32"/>
          <cell r="AU32"/>
          <cell r="AV32"/>
          <cell r="AW32"/>
          <cell r="AX32"/>
        </row>
        <row r="33">
          <cell r="H33">
            <v>277.64</v>
          </cell>
          <cell r="I33">
            <v>2162.9899999999998</v>
          </cell>
          <cell r="J33">
            <v>0</v>
          </cell>
          <cell r="K33">
            <v>73.92</v>
          </cell>
          <cell r="L33"/>
          <cell r="M33"/>
          <cell r="N33"/>
          <cell r="O33"/>
          <cell r="P33"/>
          <cell r="Q33"/>
          <cell r="R33">
            <v>244.53</v>
          </cell>
          <cell r="S33">
            <v>211.14</v>
          </cell>
          <cell r="T33">
            <v>2.72</v>
          </cell>
          <cell r="U33"/>
          <cell r="V33"/>
          <cell r="W33"/>
          <cell r="X33"/>
          <cell r="Y33"/>
          <cell r="Z33"/>
          <cell r="AA33">
            <v>878.98</v>
          </cell>
          <cell r="AB33">
            <v>0</v>
          </cell>
          <cell r="AC33">
            <v>77</v>
          </cell>
          <cell r="AD33">
            <v>242.19</v>
          </cell>
          <cell r="AE33">
            <v>2821.79</v>
          </cell>
          <cell r="AF33">
            <v>13</v>
          </cell>
          <cell r="AG33">
            <v>3938.28</v>
          </cell>
          <cell r="AH33">
            <v>5738.74</v>
          </cell>
          <cell r="AI33">
            <v>111</v>
          </cell>
          <cell r="AJ33"/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</row>
        <row r="34">
          <cell r="H34">
            <v>111</v>
          </cell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  <cell r="Y34"/>
          <cell r="Z34"/>
          <cell r="AA34"/>
          <cell r="AB34"/>
          <cell r="AC34"/>
          <cell r="AD34"/>
          <cell r="AE34"/>
          <cell r="AF34"/>
          <cell r="AG34">
            <v>3938.28</v>
          </cell>
          <cell r="AH34">
            <v>5982.1</v>
          </cell>
          <cell r="AI34">
            <v>111</v>
          </cell>
          <cell r="AJ34"/>
          <cell r="AK34"/>
          <cell r="AL34"/>
          <cell r="AM34"/>
          <cell r="AN34"/>
          <cell r="AO34"/>
          <cell r="AP34"/>
          <cell r="AQ34"/>
          <cell r="AR34"/>
          <cell r="AS34"/>
          <cell r="AT34"/>
          <cell r="AU34"/>
          <cell r="AV34"/>
          <cell r="AW34"/>
          <cell r="AX34"/>
        </row>
        <row r="35">
          <cell r="H35">
            <v>357.77600000000001</v>
          </cell>
          <cell r="I35">
            <v>2260.73</v>
          </cell>
          <cell r="J35">
            <v>0</v>
          </cell>
          <cell r="K35">
            <v>44.88</v>
          </cell>
          <cell r="L35"/>
          <cell r="M35"/>
          <cell r="N35"/>
          <cell r="O35">
            <v>4618.7</v>
          </cell>
          <cell r="P35">
            <v>1880.37</v>
          </cell>
          <cell r="Q35">
            <v>51.375999999999998</v>
          </cell>
          <cell r="R35">
            <v>4229.6099999999997</v>
          </cell>
          <cell r="S35">
            <v>0</v>
          </cell>
          <cell r="T35">
            <v>60.52</v>
          </cell>
          <cell r="U35"/>
          <cell r="V35"/>
          <cell r="W35"/>
          <cell r="X35"/>
          <cell r="Y35"/>
          <cell r="Z35"/>
          <cell r="AA35">
            <v>754.57</v>
          </cell>
          <cell r="AB35">
            <v>0</v>
          </cell>
          <cell r="AC35">
            <v>77</v>
          </cell>
          <cell r="AD35">
            <v>242.19</v>
          </cell>
          <cell r="AE35">
            <v>5966.52</v>
          </cell>
          <cell r="AF35">
            <v>13</v>
          </cell>
          <cell r="AG35">
            <v>3938.28</v>
          </cell>
          <cell r="AH35">
            <v>7453.75</v>
          </cell>
          <cell r="AI35">
            <v>111</v>
          </cell>
          <cell r="AJ35"/>
          <cell r="AK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</row>
        <row r="36">
          <cell r="H36">
            <v>171.2</v>
          </cell>
          <cell r="I36"/>
          <cell r="J36"/>
          <cell r="K36"/>
          <cell r="L36"/>
          <cell r="M36"/>
          <cell r="N36"/>
          <cell r="O36">
            <v>6077.24</v>
          </cell>
          <cell r="P36">
            <v>2942.59</v>
          </cell>
          <cell r="Q36">
            <v>67.599999999999994</v>
          </cell>
          <cell r="R36">
            <v>950.47</v>
          </cell>
          <cell r="S36">
            <v>0</v>
          </cell>
          <cell r="T36">
            <v>13.6</v>
          </cell>
          <cell r="U36"/>
          <cell r="V36"/>
          <cell r="W36"/>
          <cell r="X36"/>
          <cell r="Y36"/>
          <cell r="Z36"/>
          <cell r="AA36">
            <v>1434.51</v>
          </cell>
          <cell r="AB36">
            <v>7689.73</v>
          </cell>
          <cell r="AC36">
            <v>77</v>
          </cell>
          <cell r="AD36">
            <v>242.19</v>
          </cell>
          <cell r="AE36">
            <v>11731.76</v>
          </cell>
          <cell r="AF36">
            <v>13</v>
          </cell>
          <cell r="AG36"/>
          <cell r="AH36"/>
          <cell r="AI36"/>
          <cell r="AJ36"/>
          <cell r="AK36"/>
          <cell r="AL36"/>
          <cell r="AM36"/>
          <cell r="AN36"/>
          <cell r="AO36"/>
          <cell r="AP36"/>
          <cell r="AQ36"/>
          <cell r="AR36"/>
          <cell r="AS36"/>
          <cell r="AT36"/>
          <cell r="AU36"/>
          <cell r="AV36"/>
          <cell r="AW36"/>
          <cell r="AX36"/>
        </row>
        <row r="37">
          <cell r="H37">
            <v>172.392</v>
          </cell>
          <cell r="I37">
            <v>12531.34</v>
          </cell>
          <cell r="J37">
            <v>1559.99</v>
          </cell>
          <cell r="K37">
            <v>139.392</v>
          </cell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  <cell r="Y37"/>
          <cell r="Z37"/>
          <cell r="AA37"/>
          <cell r="AB37"/>
          <cell r="AC37"/>
          <cell r="AD37"/>
          <cell r="AE37"/>
          <cell r="AF37"/>
          <cell r="AG37"/>
          <cell r="AH37"/>
          <cell r="AI37"/>
          <cell r="AJ37"/>
          <cell r="AK37"/>
          <cell r="AL37"/>
          <cell r="AM37"/>
          <cell r="AN37"/>
          <cell r="AO37"/>
          <cell r="AP37"/>
          <cell r="AQ37"/>
          <cell r="AR37"/>
          <cell r="AS37"/>
          <cell r="AT37"/>
          <cell r="AU37"/>
          <cell r="AV37">
            <v>577.83000000000004</v>
          </cell>
          <cell r="AW37">
            <v>4435.49</v>
          </cell>
          <cell r="AX37">
            <v>33</v>
          </cell>
        </row>
        <row r="38">
          <cell r="H38">
            <v>183.392</v>
          </cell>
          <cell r="I38">
            <v>7892.52</v>
          </cell>
          <cell r="J38">
            <v>0</v>
          </cell>
          <cell r="K38">
            <v>183.392</v>
          </cell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  <cell r="Y38"/>
          <cell r="Z38"/>
          <cell r="AA38"/>
          <cell r="AB38"/>
          <cell r="AC38"/>
          <cell r="AD38"/>
          <cell r="AE38"/>
          <cell r="AF38"/>
          <cell r="AG38"/>
          <cell r="AH38"/>
          <cell r="AI38"/>
          <cell r="AJ38"/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</row>
        <row r="39">
          <cell r="H39">
            <v>153.952</v>
          </cell>
          <cell r="I39"/>
          <cell r="J39"/>
          <cell r="K39"/>
          <cell r="L39">
            <v>1071.97</v>
          </cell>
          <cell r="M39">
            <v>0</v>
          </cell>
          <cell r="N39">
            <v>13.32</v>
          </cell>
          <cell r="O39">
            <v>6619.52</v>
          </cell>
          <cell r="P39">
            <v>5258.2</v>
          </cell>
          <cell r="Q39">
            <v>73.632000000000005</v>
          </cell>
          <cell r="R39"/>
          <cell r="S39"/>
          <cell r="T39"/>
          <cell r="U39"/>
          <cell r="V39"/>
          <cell r="W39"/>
          <cell r="X39">
            <v>309</v>
          </cell>
          <cell r="Y39">
            <v>0</v>
          </cell>
          <cell r="Z39">
            <v>21</v>
          </cell>
          <cell r="AA39"/>
          <cell r="AB39"/>
          <cell r="AC39"/>
          <cell r="AD39">
            <v>242.19</v>
          </cell>
          <cell r="AE39">
            <v>9424.6200000000008</v>
          </cell>
          <cell r="AF39">
            <v>13</v>
          </cell>
          <cell r="AG39"/>
          <cell r="AH39"/>
          <cell r="AI39"/>
          <cell r="AJ39"/>
          <cell r="AK39"/>
          <cell r="AL39"/>
          <cell r="AM39"/>
          <cell r="AN39"/>
          <cell r="AO39"/>
          <cell r="AP39"/>
          <cell r="AQ39"/>
          <cell r="AR39"/>
          <cell r="AS39"/>
          <cell r="AT39"/>
          <cell r="AU39"/>
          <cell r="AV39">
            <v>577.83000000000004</v>
          </cell>
          <cell r="AW39">
            <v>4815.2</v>
          </cell>
          <cell r="AX39">
            <v>33</v>
          </cell>
        </row>
        <row r="40">
          <cell r="H40">
            <v>289.64</v>
          </cell>
          <cell r="I40">
            <v>3233.03</v>
          </cell>
          <cell r="J40">
            <v>0</v>
          </cell>
          <cell r="K40">
            <v>125.488</v>
          </cell>
          <cell r="L40"/>
          <cell r="M40"/>
          <cell r="N40"/>
          <cell r="O40">
            <v>6666.26</v>
          </cell>
          <cell r="P40">
            <v>2478.21</v>
          </cell>
          <cell r="Q40">
            <v>74.152000000000001</v>
          </cell>
          <cell r="R40"/>
          <cell r="S40"/>
          <cell r="T40"/>
          <cell r="U40"/>
          <cell r="V40"/>
          <cell r="W40"/>
          <cell r="X40"/>
          <cell r="Y40"/>
          <cell r="Z40"/>
          <cell r="AA40">
            <v>1392.78</v>
          </cell>
          <cell r="AB40">
            <v>0</v>
          </cell>
          <cell r="AC40">
            <v>77</v>
          </cell>
          <cell r="AD40">
            <v>242.19</v>
          </cell>
          <cell r="AE40">
            <v>3148.35</v>
          </cell>
          <cell r="AF40">
            <v>13</v>
          </cell>
          <cell r="AG40"/>
          <cell r="AH40"/>
          <cell r="AI40"/>
          <cell r="AJ40"/>
          <cell r="AK40"/>
          <cell r="AL40"/>
          <cell r="AM40"/>
          <cell r="AN40"/>
          <cell r="AO40"/>
          <cell r="AP40"/>
          <cell r="AQ40"/>
          <cell r="AR40"/>
          <cell r="AS40"/>
          <cell r="AT40"/>
          <cell r="AU40"/>
          <cell r="AV40"/>
          <cell r="AW40"/>
          <cell r="AX40"/>
        </row>
        <row r="41">
          <cell r="H41">
            <v>78.52</v>
          </cell>
          <cell r="I41"/>
          <cell r="J41"/>
          <cell r="K41"/>
          <cell r="L41"/>
          <cell r="M41"/>
          <cell r="N41"/>
          <cell r="O41">
            <v>5761.11</v>
          </cell>
          <cell r="P41">
            <v>0</v>
          </cell>
          <cell r="Q41">
            <v>65.52</v>
          </cell>
          <cell r="R41"/>
          <cell r="S41"/>
          <cell r="T41"/>
          <cell r="U41"/>
          <cell r="V41"/>
          <cell r="W41"/>
          <cell r="X41"/>
          <cell r="Y41"/>
          <cell r="Z41"/>
          <cell r="AA41"/>
          <cell r="AB41"/>
          <cell r="AC41"/>
          <cell r="AD41">
            <v>242.19</v>
          </cell>
          <cell r="AE41">
            <v>801.33</v>
          </cell>
          <cell r="AF41">
            <v>13</v>
          </cell>
          <cell r="AG41"/>
          <cell r="AH41"/>
          <cell r="AI41"/>
          <cell r="AJ41"/>
          <cell r="AK41"/>
          <cell r="AL41"/>
          <cell r="AM41"/>
          <cell r="AN41"/>
          <cell r="AO41"/>
          <cell r="AP41"/>
          <cell r="AQ41"/>
          <cell r="AR41"/>
          <cell r="AS41"/>
          <cell r="AT41"/>
          <cell r="AU41"/>
          <cell r="AV41"/>
          <cell r="AW41"/>
          <cell r="AX41"/>
        </row>
        <row r="42">
          <cell r="H42">
            <v>191.95599999999999</v>
          </cell>
          <cell r="I42">
            <v>3458.33</v>
          </cell>
          <cell r="J42">
            <v>0</v>
          </cell>
          <cell r="K42">
            <v>80.256</v>
          </cell>
          <cell r="L42">
            <v>7037.11</v>
          </cell>
          <cell r="M42">
            <v>0</v>
          </cell>
          <cell r="N42">
            <v>77.7</v>
          </cell>
          <cell r="O42"/>
          <cell r="P42"/>
          <cell r="Q42"/>
          <cell r="R42"/>
          <cell r="S42"/>
          <cell r="T42"/>
          <cell r="U42"/>
          <cell r="V42"/>
          <cell r="W42"/>
          <cell r="X42">
            <v>576.09</v>
          </cell>
          <cell r="Y42">
            <v>0</v>
          </cell>
          <cell r="Z42">
            <v>21</v>
          </cell>
          <cell r="AA42"/>
          <cell r="AB42"/>
          <cell r="AC42"/>
          <cell r="AD42">
            <v>242.19</v>
          </cell>
          <cell r="AE42">
            <v>4931.7700000000004</v>
          </cell>
          <cell r="AF42">
            <v>13</v>
          </cell>
          <cell r="AG42"/>
          <cell r="AH42"/>
          <cell r="AI42"/>
          <cell r="AJ42"/>
          <cell r="AK42"/>
          <cell r="AL42"/>
          <cell r="AM42"/>
          <cell r="AN42"/>
          <cell r="AO42"/>
          <cell r="AP42"/>
          <cell r="AQ42"/>
          <cell r="AR42"/>
          <cell r="AS42"/>
          <cell r="AT42"/>
          <cell r="AU42"/>
          <cell r="AV42"/>
          <cell r="AW42"/>
          <cell r="AX42"/>
        </row>
        <row r="43">
          <cell r="H43">
            <v>253.34800000000001</v>
          </cell>
          <cell r="I43">
            <v>4322.66</v>
          </cell>
          <cell r="J43">
            <v>0</v>
          </cell>
          <cell r="K43">
            <v>102.608</v>
          </cell>
          <cell r="L43">
            <v>5167.5</v>
          </cell>
          <cell r="M43">
            <v>0</v>
          </cell>
          <cell r="N43">
            <v>77.108000000000004</v>
          </cell>
          <cell r="O43">
            <v>5450.82</v>
          </cell>
          <cell r="P43">
            <v>1000.69</v>
          </cell>
          <cell r="Q43">
            <v>60.631999999999998</v>
          </cell>
          <cell r="R43"/>
          <cell r="S43"/>
          <cell r="T43"/>
          <cell r="U43"/>
          <cell r="V43"/>
          <cell r="W43"/>
          <cell r="X43"/>
          <cell r="Y43"/>
          <cell r="Z43"/>
          <cell r="AA43"/>
          <cell r="AB43"/>
          <cell r="AC43"/>
          <cell r="AD43">
            <v>242.19</v>
          </cell>
          <cell r="AE43">
            <v>1814.45</v>
          </cell>
          <cell r="AF43">
            <v>13</v>
          </cell>
          <cell r="AG43"/>
          <cell r="AH43"/>
          <cell r="AI43"/>
          <cell r="AJ43"/>
          <cell r="AK43"/>
          <cell r="AL43"/>
          <cell r="AM43"/>
          <cell r="AN43"/>
          <cell r="AO43"/>
          <cell r="AP43"/>
          <cell r="AQ43"/>
          <cell r="AR43"/>
          <cell r="AS43"/>
          <cell r="AT43"/>
          <cell r="AU43"/>
          <cell r="AV43"/>
          <cell r="AW43"/>
          <cell r="AX43"/>
        </row>
        <row r="44">
          <cell r="H44">
            <v>192.256</v>
          </cell>
          <cell r="I44">
            <v>978.43</v>
          </cell>
          <cell r="J44">
            <v>0</v>
          </cell>
          <cell r="K44">
            <v>59.136000000000003</v>
          </cell>
          <cell r="L44">
            <v>159.66</v>
          </cell>
          <cell r="M44">
            <v>2572.2800000000002</v>
          </cell>
          <cell r="N44">
            <v>1.776</v>
          </cell>
          <cell r="O44">
            <v>2970.88</v>
          </cell>
          <cell r="P44">
            <v>0</v>
          </cell>
          <cell r="Q44">
            <v>34.944000000000003</v>
          </cell>
          <cell r="R44"/>
          <cell r="S44"/>
          <cell r="T44"/>
          <cell r="U44">
            <v>227.07</v>
          </cell>
          <cell r="V44">
            <v>440.38</v>
          </cell>
          <cell r="W44">
            <v>6.4</v>
          </cell>
          <cell r="X44"/>
          <cell r="Y44"/>
          <cell r="Z44"/>
          <cell r="AA44">
            <v>389.76</v>
          </cell>
          <cell r="AB44">
            <v>0</v>
          </cell>
          <cell r="AC44">
            <v>77</v>
          </cell>
          <cell r="AD44">
            <v>242.19</v>
          </cell>
          <cell r="AE44">
            <v>5549.85</v>
          </cell>
          <cell r="AF44">
            <v>13</v>
          </cell>
          <cell r="AG44"/>
          <cell r="AH44"/>
          <cell r="AI44"/>
          <cell r="AJ44"/>
          <cell r="AK44"/>
          <cell r="AL44"/>
          <cell r="AM44"/>
          <cell r="AN44"/>
          <cell r="AO44"/>
          <cell r="AP44"/>
          <cell r="AQ44"/>
          <cell r="AR44"/>
          <cell r="AS44"/>
          <cell r="AT44"/>
          <cell r="AU44"/>
          <cell r="AV44"/>
          <cell r="AW44"/>
          <cell r="AX44"/>
        </row>
        <row r="45">
          <cell r="H45">
            <v>206.93600000000001</v>
          </cell>
          <cell r="I45">
            <v>5241.33</v>
          </cell>
          <cell r="J45">
            <v>0</v>
          </cell>
          <cell r="K45">
            <v>106.83199999999999</v>
          </cell>
          <cell r="L45">
            <v>3467.07</v>
          </cell>
          <cell r="M45">
            <v>0</v>
          </cell>
          <cell r="N45">
            <v>66.304000000000002</v>
          </cell>
          <cell r="O45">
            <v>1869.92</v>
          </cell>
          <cell r="P45">
            <v>1350.34</v>
          </cell>
          <cell r="Q45">
            <v>20.8</v>
          </cell>
          <cell r="R45"/>
          <cell r="S45"/>
          <cell r="T45"/>
          <cell r="U45"/>
          <cell r="V45"/>
          <cell r="W45"/>
          <cell r="X45"/>
          <cell r="Y45"/>
          <cell r="Z45"/>
          <cell r="AA45"/>
          <cell r="AB45"/>
          <cell r="AC45"/>
          <cell r="AD45">
            <v>242.19</v>
          </cell>
          <cell r="AE45">
            <v>3677.84</v>
          </cell>
          <cell r="AF45">
            <v>13</v>
          </cell>
          <cell r="AG45"/>
          <cell r="AH45"/>
          <cell r="AI45"/>
          <cell r="AJ45"/>
          <cell r="AK45"/>
          <cell r="AL45"/>
          <cell r="AM45"/>
          <cell r="AN45"/>
          <cell r="AO45"/>
          <cell r="AP45"/>
          <cell r="AQ45"/>
          <cell r="AR45"/>
          <cell r="AS45"/>
          <cell r="AT45"/>
          <cell r="AU45"/>
          <cell r="AV45"/>
          <cell r="AW45"/>
          <cell r="AX45"/>
        </row>
        <row r="46">
          <cell r="H46">
            <v>97.872</v>
          </cell>
          <cell r="I46">
            <v>7.91</v>
          </cell>
          <cell r="J46">
            <v>143.44999999999999</v>
          </cell>
          <cell r="K46">
            <v>8.7999999999999995E-2</v>
          </cell>
          <cell r="L46"/>
          <cell r="M46"/>
          <cell r="N46"/>
          <cell r="O46">
            <v>2767.48</v>
          </cell>
          <cell r="P46">
            <v>2988.33</v>
          </cell>
          <cell r="Q46">
            <v>30.783999999999999</v>
          </cell>
          <cell r="R46"/>
          <cell r="S46"/>
          <cell r="T46"/>
          <cell r="U46"/>
          <cell r="V46"/>
          <cell r="W46"/>
          <cell r="X46">
            <v>310.38</v>
          </cell>
          <cell r="Y46">
            <v>210.16</v>
          </cell>
          <cell r="Z46">
            <v>21</v>
          </cell>
          <cell r="AA46"/>
          <cell r="AB46"/>
          <cell r="AC46"/>
          <cell r="AD46">
            <v>242.19</v>
          </cell>
          <cell r="AE46">
            <v>7817.76</v>
          </cell>
          <cell r="AF46">
            <v>13</v>
          </cell>
          <cell r="AG46"/>
          <cell r="AH46"/>
          <cell r="AI46"/>
          <cell r="AJ46"/>
          <cell r="AK46"/>
          <cell r="AL46"/>
          <cell r="AM46"/>
          <cell r="AN46"/>
          <cell r="AO46"/>
          <cell r="AP46"/>
          <cell r="AQ46"/>
          <cell r="AR46"/>
          <cell r="AS46"/>
          <cell r="AT46"/>
          <cell r="AU46"/>
          <cell r="AV46">
            <v>577.83000000000004</v>
          </cell>
          <cell r="AW46">
            <v>9390.82</v>
          </cell>
          <cell r="AX46">
            <v>33</v>
          </cell>
        </row>
        <row r="47">
          <cell r="H47">
            <v>355.76</v>
          </cell>
          <cell r="I47">
            <v>3093.1</v>
          </cell>
          <cell r="J47">
            <v>0</v>
          </cell>
          <cell r="K47">
            <v>100.76</v>
          </cell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  <cell r="Y47"/>
          <cell r="Z47"/>
          <cell r="AA47">
            <v>1198.1300000000001</v>
          </cell>
          <cell r="AB47"/>
          <cell r="AC47">
            <v>77</v>
          </cell>
          <cell r="AD47">
            <v>242.19</v>
          </cell>
          <cell r="AE47">
            <v>3137.62</v>
          </cell>
          <cell r="AF47">
            <v>13</v>
          </cell>
          <cell r="AG47">
            <v>3938.28</v>
          </cell>
          <cell r="AH47">
            <v>3673.08</v>
          </cell>
          <cell r="AI47">
            <v>111</v>
          </cell>
          <cell r="AJ47"/>
          <cell r="AK47"/>
          <cell r="AL47"/>
          <cell r="AM47"/>
          <cell r="AN47"/>
          <cell r="AO47"/>
          <cell r="AP47"/>
          <cell r="AQ47"/>
          <cell r="AR47"/>
          <cell r="AS47">
            <v>1915.92</v>
          </cell>
          <cell r="AT47">
            <v>5939.14</v>
          </cell>
          <cell r="AU47">
            <v>54</v>
          </cell>
          <cell r="AV47"/>
          <cell r="AW47"/>
          <cell r="AX47"/>
        </row>
        <row r="48">
          <cell r="H48">
            <v>264.82400000000001</v>
          </cell>
          <cell r="I48"/>
          <cell r="J48"/>
          <cell r="K48"/>
          <cell r="L48">
            <v>2208.48</v>
          </cell>
          <cell r="M48">
            <v>0</v>
          </cell>
          <cell r="N48">
            <v>62.16</v>
          </cell>
          <cell r="O48">
            <v>3880.08</v>
          </cell>
          <cell r="P48">
            <v>4817.4399999999996</v>
          </cell>
          <cell r="Q48">
            <v>43.16</v>
          </cell>
          <cell r="R48">
            <v>5673.05</v>
          </cell>
          <cell r="S48">
            <v>488.87</v>
          </cell>
          <cell r="T48">
            <v>63.103999999999999</v>
          </cell>
          <cell r="U48">
            <v>159.36000000000001</v>
          </cell>
          <cell r="V48">
            <v>0</v>
          </cell>
          <cell r="W48">
            <v>6.4</v>
          </cell>
          <cell r="X48"/>
          <cell r="Y48"/>
          <cell r="Z48"/>
          <cell r="AA48">
            <v>1434.51</v>
          </cell>
          <cell r="AB48">
            <v>21.43</v>
          </cell>
          <cell r="AC48">
            <v>77</v>
          </cell>
          <cell r="AD48">
            <v>242.19</v>
          </cell>
          <cell r="AE48">
            <v>1563.88</v>
          </cell>
          <cell r="AF48">
            <v>13</v>
          </cell>
          <cell r="AG48"/>
          <cell r="AH48"/>
          <cell r="AI48"/>
          <cell r="AJ48"/>
          <cell r="AK48"/>
          <cell r="AL48"/>
          <cell r="AM48"/>
          <cell r="AN48"/>
          <cell r="AO48"/>
          <cell r="AP48"/>
          <cell r="AQ48"/>
          <cell r="AR48"/>
          <cell r="AS48"/>
          <cell r="AT48"/>
          <cell r="AU48"/>
          <cell r="AV48"/>
          <cell r="AW48"/>
          <cell r="AX48"/>
        </row>
        <row r="49">
          <cell r="H49">
            <v>251.8</v>
          </cell>
          <cell r="I49">
            <v>3741.93</v>
          </cell>
          <cell r="J49">
            <v>0</v>
          </cell>
          <cell r="K49">
            <v>101.376</v>
          </cell>
          <cell r="L49"/>
          <cell r="M49"/>
          <cell r="N49"/>
          <cell r="O49">
            <v>5385.37</v>
          </cell>
          <cell r="P49">
            <v>1541.36</v>
          </cell>
          <cell r="Q49">
            <v>59.904000000000003</v>
          </cell>
          <cell r="R49"/>
          <cell r="S49"/>
          <cell r="T49"/>
          <cell r="U49"/>
          <cell r="V49"/>
          <cell r="W49"/>
          <cell r="X49"/>
          <cell r="Y49"/>
          <cell r="Z49"/>
          <cell r="AA49">
            <v>1048</v>
          </cell>
          <cell r="AB49">
            <v>0</v>
          </cell>
          <cell r="AC49">
            <v>77</v>
          </cell>
          <cell r="AD49">
            <v>242.19</v>
          </cell>
          <cell r="AE49">
            <v>2484.16</v>
          </cell>
          <cell r="AF49">
            <v>13</v>
          </cell>
          <cell r="AG49"/>
          <cell r="AH49"/>
          <cell r="AI49"/>
          <cell r="AJ49"/>
          <cell r="AK49"/>
          <cell r="AL49"/>
          <cell r="AM49"/>
          <cell r="AN49"/>
          <cell r="AO49"/>
          <cell r="AP49"/>
          <cell r="AQ49"/>
          <cell r="AR49"/>
          <cell r="AS49"/>
          <cell r="AT49"/>
          <cell r="AU49"/>
          <cell r="AV49"/>
          <cell r="AW49"/>
          <cell r="AX49"/>
        </row>
        <row r="50">
          <cell r="H50">
            <v>310.02600000000001</v>
          </cell>
          <cell r="I50">
            <v>3834.92</v>
          </cell>
          <cell r="J50">
            <v>0</v>
          </cell>
          <cell r="K50">
            <v>78.408000000000001</v>
          </cell>
          <cell r="L50">
            <v>1828.23</v>
          </cell>
          <cell r="M50">
            <v>0</v>
          </cell>
          <cell r="N50">
            <v>21.09</v>
          </cell>
          <cell r="O50">
            <v>7778.87</v>
          </cell>
          <cell r="P50">
            <v>2435.9299999999998</v>
          </cell>
          <cell r="Q50">
            <v>86.528000000000006</v>
          </cell>
          <cell r="R50">
            <v>2630.69</v>
          </cell>
          <cell r="S50">
            <v>0</v>
          </cell>
          <cell r="T50">
            <v>34</v>
          </cell>
          <cell r="U50"/>
          <cell r="V50"/>
          <cell r="W50"/>
          <cell r="X50"/>
          <cell r="Y50"/>
          <cell r="Z50"/>
          <cell r="AA50">
            <v>133.16</v>
          </cell>
          <cell r="AB50">
            <v>0</v>
          </cell>
          <cell r="AC50">
            <v>77</v>
          </cell>
          <cell r="AD50">
            <v>242.19</v>
          </cell>
          <cell r="AE50">
            <v>3789.3</v>
          </cell>
          <cell r="AF50">
            <v>13</v>
          </cell>
          <cell r="AG50"/>
          <cell r="AH50"/>
          <cell r="AI50"/>
          <cell r="AJ50"/>
          <cell r="AK50"/>
          <cell r="AL50"/>
          <cell r="AM50"/>
          <cell r="AN50"/>
          <cell r="AO50"/>
          <cell r="AP50"/>
          <cell r="AQ50"/>
          <cell r="AR50"/>
          <cell r="AS50"/>
          <cell r="AT50"/>
          <cell r="AU50"/>
          <cell r="AV50"/>
          <cell r="AW50"/>
          <cell r="AX50"/>
        </row>
        <row r="51">
          <cell r="H51">
            <v>381.92</v>
          </cell>
          <cell r="I51">
            <v>4516.72</v>
          </cell>
          <cell r="J51">
            <v>0</v>
          </cell>
          <cell r="K51">
            <v>107.712</v>
          </cell>
          <cell r="L51"/>
          <cell r="M51"/>
          <cell r="N51"/>
          <cell r="O51">
            <v>3647.52</v>
          </cell>
          <cell r="P51">
            <v>0</v>
          </cell>
          <cell r="Q51">
            <v>63.648000000000003</v>
          </cell>
          <cell r="R51">
            <v>6659.52</v>
          </cell>
          <cell r="S51">
            <v>0</v>
          </cell>
          <cell r="T51">
            <v>93.16</v>
          </cell>
          <cell r="U51">
            <v>227.07</v>
          </cell>
          <cell r="V51">
            <v>1843.65</v>
          </cell>
          <cell r="W51">
            <v>6.4</v>
          </cell>
          <cell r="X51">
            <v>265.56</v>
          </cell>
          <cell r="Y51">
            <v>0</v>
          </cell>
          <cell r="Z51">
            <v>21</v>
          </cell>
          <cell r="AA51">
            <v>963.43</v>
          </cell>
          <cell r="AB51">
            <v>0</v>
          </cell>
          <cell r="AC51">
            <v>77</v>
          </cell>
          <cell r="AD51">
            <v>242.19</v>
          </cell>
          <cell r="AE51">
            <v>2042.55</v>
          </cell>
          <cell r="AF51">
            <v>13</v>
          </cell>
          <cell r="AG51"/>
          <cell r="AH51"/>
          <cell r="AI51"/>
          <cell r="AJ51"/>
          <cell r="AK51"/>
          <cell r="AL51"/>
          <cell r="AM51"/>
          <cell r="AN51"/>
          <cell r="AO51"/>
          <cell r="AP51"/>
          <cell r="AQ51"/>
          <cell r="AR51"/>
          <cell r="AS51"/>
          <cell r="AT51"/>
          <cell r="AU51"/>
          <cell r="AV51"/>
          <cell r="AW51"/>
          <cell r="AX51"/>
        </row>
        <row r="52">
          <cell r="H52">
            <v>111</v>
          </cell>
          <cell r="I52"/>
          <cell r="J52"/>
          <cell r="K52"/>
          <cell r="L52"/>
          <cell r="M52"/>
          <cell r="N52"/>
          <cell r="O52"/>
          <cell r="P52"/>
          <cell r="Q52"/>
          <cell r="R52"/>
          <cell r="S52"/>
          <cell r="T52"/>
          <cell r="U52"/>
          <cell r="V52"/>
          <cell r="W52"/>
          <cell r="X52"/>
          <cell r="Y52"/>
          <cell r="Z52"/>
          <cell r="AA52"/>
          <cell r="AB52"/>
          <cell r="AC52"/>
          <cell r="AD52"/>
          <cell r="AE52"/>
          <cell r="AF52"/>
          <cell r="AG52">
            <v>3938.28</v>
          </cell>
          <cell r="AH52">
            <v>6959.5</v>
          </cell>
          <cell r="AI52">
            <v>111</v>
          </cell>
          <cell r="AJ52"/>
          <cell r="AK52"/>
          <cell r="AL52"/>
          <cell r="AM52"/>
          <cell r="AN52"/>
          <cell r="AO52"/>
          <cell r="AP52"/>
          <cell r="AQ52"/>
          <cell r="AR52"/>
          <cell r="AS52"/>
          <cell r="AT52"/>
          <cell r="AU52"/>
          <cell r="AV52"/>
          <cell r="AW52"/>
          <cell r="AX52"/>
        </row>
        <row r="53">
          <cell r="H53">
            <v>148.96</v>
          </cell>
          <cell r="I53">
            <v>3361.92</v>
          </cell>
          <cell r="J53">
            <v>0</v>
          </cell>
          <cell r="K53">
            <v>135.96</v>
          </cell>
          <cell r="L53"/>
          <cell r="M53"/>
          <cell r="N53"/>
          <cell r="O53"/>
          <cell r="P53"/>
          <cell r="Q53"/>
          <cell r="R53"/>
          <cell r="S53"/>
          <cell r="T53"/>
          <cell r="U53"/>
          <cell r="V53"/>
          <cell r="W53"/>
          <cell r="X53"/>
          <cell r="Y53"/>
          <cell r="Z53"/>
          <cell r="AA53"/>
          <cell r="AB53"/>
          <cell r="AC53"/>
          <cell r="AD53">
            <v>242.19</v>
          </cell>
          <cell r="AE53">
            <v>2704.38</v>
          </cell>
          <cell r="AF53">
            <v>13</v>
          </cell>
          <cell r="AG53"/>
          <cell r="AH53"/>
          <cell r="AI53"/>
          <cell r="AJ53"/>
          <cell r="AK53"/>
          <cell r="AL53"/>
          <cell r="AM53"/>
          <cell r="AN53"/>
          <cell r="AO53"/>
          <cell r="AP53"/>
          <cell r="AQ53"/>
          <cell r="AR53"/>
          <cell r="AS53"/>
          <cell r="AT53"/>
          <cell r="AU53"/>
          <cell r="AV53"/>
          <cell r="AW53"/>
          <cell r="AX53"/>
        </row>
        <row r="54">
          <cell r="H54">
            <v>94.84</v>
          </cell>
          <cell r="I54">
            <v>3897.51</v>
          </cell>
          <cell r="J54">
            <v>0</v>
          </cell>
          <cell r="K54">
            <v>81.84</v>
          </cell>
          <cell r="L54"/>
          <cell r="M54"/>
          <cell r="N54"/>
          <cell r="O54"/>
          <cell r="P54"/>
          <cell r="Q54"/>
          <cell r="R54"/>
          <cell r="S54"/>
          <cell r="T54"/>
          <cell r="U54"/>
          <cell r="V54"/>
          <cell r="W54"/>
          <cell r="X54"/>
          <cell r="Y54"/>
          <cell r="Z54"/>
          <cell r="AA54"/>
          <cell r="AB54"/>
          <cell r="AC54"/>
          <cell r="AD54">
            <v>242.19</v>
          </cell>
          <cell r="AE54">
            <v>2029.48</v>
          </cell>
          <cell r="AF54">
            <v>13</v>
          </cell>
          <cell r="AG54"/>
          <cell r="AH54"/>
          <cell r="AI54"/>
          <cell r="AJ54"/>
          <cell r="AK54"/>
          <cell r="AL54"/>
          <cell r="AM54"/>
          <cell r="AN54"/>
          <cell r="AO54"/>
          <cell r="AP54"/>
          <cell r="AQ54"/>
          <cell r="AR54"/>
          <cell r="AS54"/>
          <cell r="AT54"/>
          <cell r="AU54"/>
          <cell r="AV54"/>
          <cell r="AW54"/>
          <cell r="AX54"/>
        </row>
        <row r="55">
          <cell r="H55">
            <v>244.66399999999999</v>
          </cell>
          <cell r="I55">
            <v>1389.13</v>
          </cell>
          <cell r="J55">
            <v>0</v>
          </cell>
          <cell r="K55">
            <v>31.68</v>
          </cell>
          <cell r="L55">
            <v>5084.58</v>
          </cell>
          <cell r="M55">
            <v>0</v>
          </cell>
          <cell r="N55">
            <v>82.584000000000003</v>
          </cell>
          <cell r="O55"/>
          <cell r="P55"/>
          <cell r="Q55"/>
          <cell r="R55"/>
          <cell r="S55"/>
          <cell r="T55"/>
          <cell r="U55">
            <v>227.07</v>
          </cell>
          <cell r="V55">
            <v>287.7</v>
          </cell>
          <cell r="W55">
            <v>6.4</v>
          </cell>
          <cell r="X55"/>
          <cell r="Y55"/>
          <cell r="Z55"/>
          <cell r="AA55"/>
          <cell r="AB55"/>
          <cell r="AC55"/>
          <cell r="AD55">
            <v>242.19</v>
          </cell>
          <cell r="AE55">
            <v>4253.6499999999996</v>
          </cell>
          <cell r="AF55">
            <v>13</v>
          </cell>
          <cell r="AG55">
            <v>3938.28</v>
          </cell>
          <cell r="AH55">
            <v>5862.84</v>
          </cell>
          <cell r="AI55">
            <v>111</v>
          </cell>
          <cell r="AJ55"/>
          <cell r="AK55"/>
          <cell r="AL55"/>
          <cell r="AM55"/>
          <cell r="AN55"/>
          <cell r="AO55"/>
          <cell r="AP55"/>
          <cell r="AQ55"/>
          <cell r="AR55"/>
          <cell r="AS55"/>
          <cell r="AT55"/>
          <cell r="AU55"/>
          <cell r="AV55"/>
          <cell r="AW55"/>
          <cell r="AX55"/>
        </row>
        <row r="56">
          <cell r="H56">
            <v>326.68</v>
          </cell>
          <cell r="I56">
            <v>2295.5300000000002</v>
          </cell>
          <cell r="J56">
            <v>0</v>
          </cell>
          <cell r="K56">
            <v>129.536</v>
          </cell>
          <cell r="L56"/>
          <cell r="M56"/>
          <cell r="N56"/>
          <cell r="O56">
            <v>2944.67</v>
          </cell>
          <cell r="P56">
            <v>0</v>
          </cell>
          <cell r="Q56">
            <v>76.543999999999997</v>
          </cell>
          <cell r="R56">
            <v>1254.1500000000001</v>
          </cell>
          <cell r="S56">
            <v>0</v>
          </cell>
          <cell r="T56">
            <v>30.6</v>
          </cell>
          <cell r="U56"/>
          <cell r="V56"/>
          <cell r="W56"/>
          <cell r="X56"/>
          <cell r="Y56"/>
          <cell r="Z56"/>
          <cell r="AA56">
            <v>483.84</v>
          </cell>
          <cell r="AB56">
            <v>0</v>
          </cell>
          <cell r="AC56">
            <v>77</v>
          </cell>
          <cell r="AD56">
            <v>242.19</v>
          </cell>
          <cell r="AE56">
            <v>3159.31</v>
          </cell>
          <cell r="AF56">
            <v>13</v>
          </cell>
          <cell r="AG56"/>
          <cell r="AH56"/>
          <cell r="AI56"/>
          <cell r="AJ56"/>
          <cell r="AK56"/>
          <cell r="AL56"/>
          <cell r="AM56"/>
          <cell r="AN56"/>
          <cell r="AO56"/>
          <cell r="AP56"/>
          <cell r="AQ56"/>
          <cell r="AR56"/>
          <cell r="AS56"/>
          <cell r="AT56"/>
          <cell r="AU56"/>
          <cell r="AV56"/>
          <cell r="AW56"/>
          <cell r="AX56"/>
        </row>
        <row r="57">
          <cell r="H57">
            <v>67</v>
          </cell>
          <cell r="I57"/>
          <cell r="J57"/>
          <cell r="K57"/>
          <cell r="L57"/>
          <cell r="M57"/>
          <cell r="N57"/>
          <cell r="O57"/>
          <cell r="P57"/>
          <cell r="Q57"/>
          <cell r="R57"/>
          <cell r="S57"/>
          <cell r="T57"/>
          <cell r="U57"/>
          <cell r="V57"/>
          <cell r="W57"/>
          <cell r="X57">
            <v>309</v>
          </cell>
          <cell r="Y57">
            <v>0</v>
          </cell>
          <cell r="Z57">
            <v>21</v>
          </cell>
          <cell r="AA57"/>
          <cell r="AB57"/>
          <cell r="AC57"/>
          <cell r="AD57">
            <v>242.19</v>
          </cell>
          <cell r="AE57">
            <v>10295.35</v>
          </cell>
          <cell r="AF57">
            <v>13</v>
          </cell>
          <cell r="AG57"/>
          <cell r="AH57"/>
          <cell r="AI57"/>
          <cell r="AJ57"/>
          <cell r="AK57"/>
          <cell r="AL57"/>
          <cell r="AM57"/>
          <cell r="AN57"/>
          <cell r="AO57"/>
          <cell r="AP57"/>
          <cell r="AQ57"/>
          <cell r="AR57"/>
          <cell r="AS57"/>
          <cell r="AT57"/>
          <cell r="AU57"/>
          <cell r="AV57">
            <v>551.19000000000005</v>
          </cell>
          <cell r="AW57">
            <v>4467.58</v>
          </cell>
          <cell r="AX57">
            <v>33</v>
          </cell>
        </row>
        <row r="58">
          <cell r="H58">
            <v>118.666</v>
          </cell>
          <cell r="I58">
            <v>1424</v>
          </cell>
          <cell r="J58">
            <v>0</v>
          </cell>
          <cell r="K58">
            <v>19.007999999999999</v>
          </cell>
          <cell r="L58">
            <v>1690</v>
          </cell>
          <cell r="M58">
            <v>0</v>
          </cell>
          <cell r="N58">
            <v>62.53</v>
          </cell>
          <cell r="O58">
            <v>928</v>
          </cell>
          <cell r="P58">
            <v>0</v>
          </cell>
          <cell r="Q58">
            <v>24.128</v>
          </cell>
          <cell r="R58"/>
          <cell r="S58"/>
          <cell r="T58"/>
          <cell r="U58"/>
          <cell r="V58"/>
          <cell r="W58"/>
          <cell r="X58"/>
          <cell r="Y58"/>
          <cell r="Z58"/>
          <cell r="AA58"/>
          <cell r="AB58"/>
          <cell r="AC58"/>
          <cell r="AD58">
            <v>242.19</v>
          </cell>
          <cell r="AE58">
            <v>257.81</v>
          </cell>
          <cell r="AF58">
            <v>13</v>
          </cell>
          <cell r="AG58"/>
          <cell r="AH58"/>
          <cell r="AI58"/>
          <cell r="AJ58"/>
          <cell r="AK58"/>
          <cell r="AL58"/>
          <cell r="AM58"/>
          <cell r="AN58"/>
          <cell r="AO58"/>
          <cell r="AP58"/>
          <cell r="AQ58"/>
          <cell r="AR58"/>
          <cell r="AS58"/>
          <cell r="AT58"/>
          <cell r="AU58"/>
          <cell r="AV58"/>
          <cell r="AW58"/>
          <cell r="AX58"/>
        </row>
        <row r="59">
          <cell r="H59">
            <v>13</v>
          </cell>
          <cell r="I59"/>
          <cell r="J59"/>
          <cell r="K59"/>
          <cell r="L59"/>
          <cell r="M59"/>
          <cell r="N59"/>
          <cell r="O59"/>
          <cell r="P59"/>
          <cell r="Q59"/>
          <cell r="R59"/>
          <cell r="S59"/>
          <cell r="T59"/>
          <cell r="U59"/>
          <cell r="V59"/>
          <cell r="W59"/>
          <cell r="X59"/>
          <cell r="Y59"/>
          <cell r="Z59"/>
          <cell r="AA59"/>
          <cell r="AB59"/>
          <cell r="AC59"/>
          <cell r="AD59">
            <v>67.98</v>
          </cell>
          <cell r="AE59">
            <v>0</v>
          </cell>
          <cell r="AF59">
            <v>13</v>
          </cell>
          <cell r="AG59"/>
          <cell r="AH59"/>
          <cell r="AI59"/>
          <cell r="AJ59"/>
          <cell r="AK59"/>
          <cell r="AL59"/>
          <cell r="AM59"/>
          <cell r="AN59"/>
          <cell r="AO59"/>
          <cell r="AP59"/>
          <cell r="AQ59"/>
          <cell r="AR59"/>
          <cell r="AS59"/>
          <cell r="AT59"/>
          <cell r="AU59"/>
          <cell r="AV59"/>
          <cell r="AW59"/>
          <cell r="AX59"/>
        </row>
        <row r="60">
          <cell r="H60">
            <v>104.6</v>
          </cell>
          <cell r="I60">
            <v>1516.34</v>
          </cell>
          <cell r="J60">
            <v>0</v>
          </cell>
          <cell r="K60">
            <v>28.423999999999999</v>
          </cell>
          <cell r="L60">
            <v>111.64</v>
          </cell>
          <cell r="M60">
            <v>0</v>
          </cell>
          <cell r="N60">
            <v>2.96</v>
          </cell>
          <cell r="O60">
            <v>5413.42</v>
          </cell>
          <cell r="P60">
            <v>1417.2</v>
          </cell>
          <cell r="Q60">
            <v>60.216000000000001</v>
          </cell>
          <cell r="R60"/>
          <cell r="S60"/>
          <cell r="T60"/>
          <cell r="U60"/>
          <cell r="V60"/>
          <cell r="W60"/>
          <cell r="X60"/>
          <cell r="Y60"/>
          <cell r="Z60"/>
          <cell r="AA60"/>
          <cell r="AB60"/>
          <cell r="AC60"/>
          <cell r="AD60">
            <v>242.19</v>
          </cell>
          <cell r="AE60">
            <v>5839.91</v>
          </cell>
          <cell r="AF60">
            <v>13</v>
          </cell>
          <cell r="AG60"/>
          <cell r="AH60"/>
          <cell r="AI60"/>
          <cell r="AJ60"/>
          <cell r="AK60"/>
          <cell r="AL60"/>
          <cell r="AM60"/>
          <cell r="AN60"/>
          <cell r="AO60"/>
          <cell r="AP60"/>
          <cell r="AQ60"/>
          <cell r="AR60"/>
          <cell r="AS60"/>
          <cell r="AT60"/>
          <cell r="AU60"/>
          <cell r="AV60"/>
          <cell r="AW60"/>
          <cell r="AX60"/>
        </row>
        <row r="61">
          <cell r="H61">
            <v>307.55599999999998</v>
          </cell>
          <cell r="I61">
            <v>5051.59</v>
          </cell>
          <cell r="J61">
            <v>0</v>
          </cell>
          <cell r="K61">
            <v>58.607999999999997</v>
          </cell>
          <cell r="L61">
            <v>7969.81</v>
          </cell>
          <cell r="M61">
            <v>355.15</v>
          </cell>
          <cell r="N61">
            <v>88.652000000000001</v>
          </cell>
          <cell r="O61">
            <v>4291.47</v>
          </cell>
          <cell r="P61">
            <v>7780.71</v>
          </cell>
          <cell r="Q61">
            <v>47.735999999999997</v>
          </cell>
          <cell r="R61">
            <v>733.58</v>
          </cell>
          <cell r="S61">
            <v>277.62</v>
          </cell>
          <cell r="T61">
            <v>8.16</v>
          </cell>
          <cell r="U61">
            <v>227.07</v>
          </cell>
          <cell r="V61">
            <v>2907.65</v>
          </cell>
          <cell r="W61">
            <v>6.4</v>
          </cell>
          <cell r="X61">
            <v>105.36</v>
          </cell>
          <cell r="Y61">
            <v>0</v>
          </cell>
          <cell r="Z61">
            <v>21</v>
          </cell>
          <cell r="AA61">
            <v>1434.51</v>
          </cell>
          <cell r="AB61">
            <v>4187.13</v>
          </cell>
          <cell r="AC61">
            <v>77</v>
          </cell>
          <cell r="AD61"/>
          <cell r="AE61"/>
          <cell r="AF61"/>
          <cell r="AG61"/>
          <cell r="AH61"/>
          <cell r="AI61"/>
          <cell r="AJ61"/>
          <cell r="AK61"/>
          <cell r="AL61"/>
          <cell r="AM61"/>
          <cell r="AN61"/>
          <cell r="AO61"/>
          <cell r="AP61"/>
          <cell r="AQ61"/>
          <cell r="AR61"/>
          <cell r="AS61"/>
          <cell r="AT61"/>
          <cell r="AU61"/>
          <cell r="AV61"/>
          <cell r="AW61"/>
          <cell r="AX61"/>
        </row>
        <row r="62">
          <cell r="H62">
            <v>226.00800000000001</v>
          </cell>
          <cell r="I62">
            <v>4038.54</v>
          </cell>
          <cell r="J62">
            <v>0</v>
          </cell>
          <cell r="K62">
            <v>111.408</v>
          </cell>
          <cell r="L62"/>
          <cell r="M62"/>
          <cell r="N62"/>
          <cell r="O62">
            <v>5918.3</v>
          </cell>
          <cell r="P62">
            <v>667.56</v>
          </cell>
          <cell r="Q62">
            <v>65.831999999999994</v>
          </cell>
          <cell r="R62">
            <v>3215.54</v>
          </cell>
          <cell r="S62">
            <v>2796.54</v>
          </cell>
          <cell r="T62">
            <v>35.768000000000001</v>
          </cell>
          <cell r="U62"/>
          <cell r="V62"/>
          <cell r="W62"/>
          <cell r="X62"/>
          <cell r="Y62"/>
          <cell r="Z62"/>
          <cell r="AA62"/>
          <cell r="AB62"/>
          <cell r="AC62"/>
          <cell r="AD62">
            <v>242.19</v>
          </cell>
          <cell r="AE62">
            <v>534.02</v>
          </cell>
          <cell r="AF62">
            <v>13</v>
          </cell>
          <cell r="AG62"/>
          <cell r="AH62"/>
          <cell r="AI62"/>
          <cell r="AJ62"/>
          <cell r="AK62"/>
          <cell r="AL62"/>
          <cell r="AM62"/>
          <cell r="AN62"/>
          <cell r="AO62"/>
          <cell r="AP62"/>
          <cell r="AQ62"/>
          <cell r="AR62"/>
          <cell r="AS62"/>
          <cell r="AT62"/>
          <cell r="AU62"/>
          <cell r="AV62"/>
          <cell r="AW62"/>
          <cell r="AX62"/>
        </row>
        <row r="63">
          <cell r="H63">
            <v>284.69600000000003</v>
          </cell>
          <cell r="I63">
            <v>6908.4</v>
          </cell>
          <cell r="J63">
            <v>0</v>
          </cell>
          <cell r="K63">
            <v>148.72</v>
          </cell>
          <cell r="L63"/>
          <cell r="M63"/>
          <cell r="N63"/>
          <cell r="O63">
            <v>7900.41</v>
          </cell>
          <cell r="P63">
            <v>692.89</v>
          </cell>
          <cell r="Q63">
            <v>87.88</v>
          </cell>
          <cell r="R63">
            <v>2579.77</v>
          </cell>
          <cell r="S63">
            <v>1991.67</v>
          </cell>
          <cell r="T63">
            <v>28.696000000000002</v>
          </cell>
          <cell r="U63"/>
          <cell r="V63"/>
          <cell r="W63"/>
          <cell r="X63"/>
          <cell r="Y63"/>
          <cell r="Z63"/>
          <cell r="AA63"/>
          <cell r="AB63"/>
          <cell r="AC63"/>
          <cell r="AD63">
            <v>242.19</v>
          </cell>
          <cell r="AE63">
            <v>557.80999999999995</v>
          </cell>
          <cell r="AF63">
            <v>13</v>
          </cell>
          <cell r="AG63"/>
          <cell r="AH63"/>
          <cell r="AI63"/>
          <cell r="AJ63"/>
          <cell r="AK63"/>
          <cell r="AL63"/>
          <cell r="AM63"/>
          <cell r="AN63"/>
          <cell r="AO63"/>
          <cell r="AP63"/>
          <cell r="AQ63"/>
          <cell r="AR63"/>
          <cell r="AS63"/>
          <cell r="AT63"/>
          <cell r="AU63"/>
          <cell r="AV63"/>
          <cell r="AW63"/>
          <cell r="AX63"/>
        </row>
        <row r="64">
          <cell r="H64">
            <v>51.015999999999998</v>
          </cell>
          <cell r="I64">
            <v>1581</v>
          </cell>
          <cell r="J64">
            <v>0</v>
          </cell>
          <cell r="K64">
            <v>38.015999999999998</v>
          </cell>
          <cell r="L64"/>
          <cell r="M64"/>
          <cell r="N64"/>
          <cell r="O64"/>
          <cell r="P64"/>
          <cell r="Q64"/>
          <cell r="R64"/>
          <cell r="S64"/>
          <cell r="T64"/>
          <cell r="U64"/>
          <cell r="V64"/>
          <cell r="W64"/>
          <cell r="X64"/>
          <cell r="Y64"/>
          <cell r="Z64"/>
          <cell r="AA64"/>
          <cell r="AB64"/>
          <cell r="AC64"/>
          <cell r="AD64">
            <v>242.19</v>
          </cell>
          <cell r="AE64">
            <v>4776.03</v>
          </cell>
          <cell r="AF64">
            <v>13</v>
          </cell>
          <cell r="AG64"/>
          <cell r="AH64"/>
          <cell r="AI64"/>
          <cell r="AJ64"/>
          <cell r="AK64"/>
          <cell r="AL64"/>
          <cell r="AM64"/>
          <cell r="AN64"/>
          <cell r="AO64"/>
          <cell r="AP64"/>
          <cell r="AQ64"/>
          <cell r="AR64"/>
          <cell r="AS64"/>
          <cell r="AT64"/>
          <cell r="AU64"/>
          <cell r="AV64"/>
          <cell r="AW64"/>
          <cell r="AX64"/>
        </row>
        <row r="65">
          <cell r="H65">
            <v>192.48</v>
          </cell>
          <cell r="I65">
            <v>4027.5</v>
          </cell>
          <cell r="J65">
            <v>0</v>
          </cell>
          <cell r="K65">
            <v>85.8</v>
          </cell>
          <cell r="L65">
            <v>3289.4</v>
          </cell>
          <cell r="M65">
            <v>0</v>
          </cell>
          <cell r="N65">
            <v>60.68</v>
          </cell>
          <cell r="O65"/>
          <cell r="P65"/>
          <cell r="Q65"/>
          <cell r="R65"/>
          <cell r="S65"/>
          <cell r="T65"/>
          <cell r="U65"/>
          <cell r="V65"/>
          <cell r="W65"/>
          <cell r="X65"/>
          <cell r="Y65"/>
          <cell r="Z65"/>
          <cell r="AA65"/>
          <cell r="AB65"/>
          <cell r="AC65"/>
          <cell r="AD65">
            <v>242.19</v>
          </cell>
          <cell r="AE65">
            <v>6857.38</v>
          </cell>
          <cell r="AF65">
            <v>13</v>
          </cell>
          <cell r="AG65"/>
          <cell r="AH65"/>
          <cell r="AI65"/>
          <cell r="AJ65"/>
          <cell r="AK65"/>
          <cell r="AL65"/>
          <cell r="AM65"/>
          <cell r="AN65"/>
          <cell r="AO65"/>
          <cell r="AP65"/>
          <cell r="AQ65"/>
          <cell r="AR65"/>
          <cell r="AS65"/>
          <cell r="AT65"/>
          <cell r="AU65"/>
          <cell r="AV65">
            <v>577.89</v>
          </cell>
          <cell r="AW65">
            <v>9399.9</v>
          </cell>
          <cell r="AX65">
            <v>33</v>
          </cell>
        </row>
        <row r="66">
          <cell r="H66">
            <v>354.41199999999998</v>
          </cell>
          <cell r="I66">
            <v>348.16</v>
          </cell>
          <cell r="J66">
            <v>0</v>
          </cell>
          <cell r="K66">
            <v>14.08</v>
          </cell>
          <cell r="L66">
            <v>14649.03</v>
          </cell>
          <cell r="M66">
            <v>3174.04</v>
          </cell>
          <cell r="N66">
            <v>162.94800000000001</v>
          </cell>
          <cell r="O66">
            <v>3958.68</v>
          </cell>
          <cell r="P66">
            <v>0</v>
          </cell>
          <cell r="Q66">
            <v>46.384</v>
          </cell>
          <cell r="R66">
            <v>1222.6400000000001</v>
          </cell>
          <cell r="S66">
            <v>546.17999999999995</v>
          </cell>
          <cell r="T66">
            <v>13.6</v>
          </cell>
          <cell r="U66">
            <v>227.07</v>
          </cell>
          <cell r="V66">
            <v>286.02</v>
          </cell>
          <cell r="W66">
            <v>6.4</v>
          </cell>
          <cell r="X66">
            <v>267.56</v>
          </cell>
          <cell r="Y66">
            <v>0</v>
          </cell>
          <cell r="Z66">
            <v>21</v>
          </cell>
          <cell r="AA66">
            <v>940.03</v>
          </cell>
          <cell r="AB66">
            <v>0</v>
          </cell>
          <cell r="AC66">
            <v>77</v>
          </cell>
          <cell r="AD66">
            <v>242.19</v>
          </cell>
          <cell r="AE66">
            <v>3487.46</v>
          </cell>
          <cell r="AF66">
            <v>13</v>
          </cell>
          <cell r="AG66"/>
          <cell r="AH66"/>
          <cell r="AI66"/>
          <cell r="AJ66"/>
          <cell r="AK66"/>
          <cell r="AL66"/>
          <cell r="AM66"/>
          <cell r="AN66"/>
          <cell r="AO66"/>
          <cell r="AP66"/>
          <cell r="AQ66"/>
          <cell r="AR66"/>
          <cell r="AS66"/>
          <cell r="AT66"/>
          <cell r="AU66"/>
          <cell r="AV66"/>
          <cell r="AW66"/>
          <cell r="AX66"/>
        </row>
        <row r="67">
          <cell r="H67">
            <v>124</v>
          </cell>
          <cell r="I67"/>
          <cell r="J67"/>
          <cell r="K67"/>
          <cell r="L67"/>
          <cell r="M67"/>
          <cell r="N67"/>
          <cell r="O67"/>
          <cell r="P67"/>
          <cell r="Q67"/>
          <cell r="R67"/>
          <cell r="S67"/>
          <cell r="T67"/>
          <cell r="U67"/>
          <cell r="V67"/>
          <cell r="W67"/>
          <cell r="X67"/>
          <cell r="Y67"/>
          <cell r="Z67"/>
          <cell r="AA67"/>
          <cell r="AB67"/>
          <cell r="AC67"/>
          <cell r="AD67">
            <v>242.19</v>
          </cell>
          <cell r="AE67">
            <v>3132.23</v>
          </cell>
          <cell r="AF67">
            <v>13</v>
          </cell>
          <cell r="AG67">
            <v>3938.28</v>
          </cell>
          <cell r="AH67">
            <v>4964.3</v>
          </cell>
          <cell r="AI67">
            <v>111</v>
          </cell>
          <cell r="AJ67"/>
          <cell r="AK67"/>
          <cell r="AL67"/>
          <cell r="AM67"/>
          <cell r="AN67"/>
          <cell r="AO67"/>
          <cell r="AP67"/>
          <cell r="AQ67"/>
          <cell r="AR67"/>
          <cell r="AS67"/>
          <cell r="AT67"/>
          <cell r="AU67"/>
          <cell r="AV67"/>
          <cell r="AW67"/>
          <cell r="AX67"/>
        </row>
        <row r="68">
          <cell r="H68">
            <v>21</v>
          </cell>
          <cell r="I68"/>
          <cell r="J68"/>
          <cell r="K68"/>
          <cell r="L68"/>
          <cell r="M68"/>
          <cell r="N68"/>
          <cell r="O68"/>
          <cell r="P68"/>
          <cell r="Q68"/>
          <cell r="R68"/>
          <cell r="S68"/>
          <cell r="T68"/>
          <cell r="U68"/>
          <cell r="V68"/>
          <cell r="W68"/>
          <cell r="X68">
            <v>310.38</v>
          </cell>
          <cell r="Y68">
            <v>3756.88</v>
          </cell>
          <cell r="Z68">
            <v>21</v>
          </cell>
          <cell r="AA68"/>
          <cell r="AB68"/>
          <cell r="AC68"/>
          <cell r="AD68"/>
          <cell r="AE68"/>
          <cell r="AF68"/>
          <cell r="AG68"/>
          <cell r="AH68"/>
          <cell r="AI68"/>
          <cell r="AJ68"/>
          <cell r="AK68"/>
          <cell r="AL68"/>
          <cell r="AM68"/>
          <cell r="AN68"/>
          <cell r="AO68"/>
          <cell r="AP68"/>
          <cell r="AQ68"/>
          <cell r="AR68"/>
          <cell r="AS68"/>
          <cell r="AT68"/>
          <cell r="AU68"/>
          <cell r="AV68"/>
          <cell r="AW68"/>
          <cell r="AX68"/>
        </row>
        <row r="69">
          <cell r="H69">
            <v>33</v>
          </cell>
          <cell r="I69"/>
          <cell r="J69"/>
          <cell r="K69"/>
          <cell r="L69"/>
          <cell r="M69"/>
          <cell r="N69"/>
          <cell r="O69"/>
          <cell r="P69"/>
          <cell r="Q69"/>
          <cell r="R69"/>
          <cell r="S69"/>
          <cell r="T69"/>
          <cell r="U69"/>
          <cell r="V69"/>
          <cell r="W69"/>
          <cell r="X69"/>
          <cell r="Y69"/>
          <cell r="Z69"/>
          <cell r="AA69"/>
          <cell r="AB69"/>
          <cell r="AC69"/>
          <cell r="AD69"/>
          <cell r="AE69"/>
          <cell r="AF69"/>
          <cell r="AG69"/>
          <cell r="AH69"/>
          <cell r="AI69"/>
          <cell r="AJ69"/>
          <cell r="AK69"/>
          <cell r="AL69"/>
          <cell r="AM69"/>
          <cell r="AN69"/>
          <cell r="AO69"/>
          <cell r="AP69"/>
          <cell r="AQ69"/>
          <cell r="AR69"/>
          <cell r="AS69"/>
          <cell r="AT69"/>
          <cell r="AU69"/>
          <cell r="AV69">
            <v>577.83000000000004</v>
          </cell>
          <cell r="AW69">
            <v>4679.9399999999996</v>
          </cell>
          <cell r="AX69">
            <v>33</v>
          </cell>
        </row>
        <row r="70">
          <cell r="H70">
            <v>67</v>
          </cell>
          <cell r="I70"/>
          <cell r="J70"/>
          <cell r="K70"/>
          <cell r="L70"/>
          <cell r="M70"/>
          <cell r="N70"/>
          <cell r="O70"/>
          <cell r="P70"/>
          <cell r="Q70"/>
          <cell r="R70"/>
          <cell r="S70"/>
          <cell r="T70"/>
          <cell r="U70"/>
          <cell r="V70"/>
          <cell r="W70"/>
          <cell r="X70">
            <v>310.38</v>
          </cell>
          <cell r="Y70">
            <v>1192.74</v>
          </cell>
          <cell r="Z70">
            <v>21</v>
          </cell>
          <cell r="AA70"/>
          <cell r="AB70"/>
          <cell r="AC70"/>
          <cell r="AD70">
            <v>242.19</v>
          </cell>
          <cell r="AE70">
            <v>3668</v>
          </cell>
          <cell r="AF70">
            <v>13</v>
          </cell>
          <cell r="AG70"/>
          <cell r="AH70"/>
          <cell r="AI70"/>
          <cell r="AJ70"/>
          <cell r="AK70"/>
          <cell r="AL70"/>
          <cell r="AM70"/>
          <cell r="AN70"/>
          <cell r="AO70"/>
          <cell r="AP70"/>
          <cell r="AQ70"/>
          <cell r="AR70"/>
          <cell r="AS70"/>
          <cell r="AT70"/>
          <cell r="AU70"/>
          <cell r="AV70">
            <v>577.83000000000004</v>
          </cell>
          <cell r="AW70">
            <v>6476.85</v>
          </cell>
          <cell r="AX70"/>
        </row>
        <row r="71">
          <cell r="H71">
            <v>243.048</v>
          </cell>
          <cell r="I71">
            <v>4838.6899999999996</v>
          </cell>
          <cell r="J71">
            <v>0</v>
          </cell>
          <cell r="K71">
            <v>108.24</v>
          </cell>
          <cell r="L71"/>
          <cell r="M71"/>
          <cell r="N71"/>
          <cell r="O71">
            <v>4125.96</v>
          </cell>
          <cell r="P71">
            <v>0</v>
          </cell>
          <cell r="Q71">
            <v>67.808000000000007</v>
          </cell>
          <cell r="R71"/>
          <cell r="S71"/>
          <cell r="T71"/>
          <cell r="U71"/>
          <cell r="V71"/>
          <cell r="W71"/>
          <cell r="X71">
            <v>310.38</v>
          </cell>
          <cell r="Y71">
            <v>26.12</v>
          </cell>
          <cell r="Z71">
            <v>21</v>
          </cell>
          <cell r="AA71"/>
          <cell r="AB71"/>
          <cell r="AC71"/>
          <cell r="AD71">
            <v>242.19</v>
          </cell>
          <cell r="AE71">
            <v>12833.69</v>
          </cell>
          <cell r="AF71">
            <v>13</v>
          </cell>
          <cell r="AG71"/>
          <cell r="AH71"/>
          <cell r="AI71"/>
          <cell r="AJ71"/>
          <cell r="AK71"/>
          <cell r="AL71"/>
          <cell r="AM71"/>
          <cell r="AN71"/>
          <cell r="AO71"/>
          <cell r="AP71"/>
          <cell r="AQ71"/>
          <cell r="AR71"/>
          <cell r="AS71"/>
          <cell r="AT71"/>
          <cell r="AU71"/>
          <cell r="AV71"/>
          <cell r="AW71"/>
          <cell r="AX71"/>
        </row>
        <row r="72">
          <cell r="H72">
            <v>129.36000000000001</v>
          </cell>
          <cell r="I72">
            <v>4793.32</v>
          </cell>
          <cell r="J72">
            <v>0</v>
          </cell>
          <cell r="K72">
            <v>129.36000000000001</v>
          </cell>
          <cell r="L72"/>
          <cell r="M72"/>
          <cell r="N72"/>
          <cell r="O72"/>
          <cell r="P72"/>
          <cell r="Q72"/>
          <cell r="R72"/>
          <cell r="S72"/>
          <cell r="T72"/>
          <cell r="U72"/>
          <cell r="V72"/>
          <cell r="W72"/>
          <cell r="X72"/>
          <cell r="Y72"/>
          <cell r="Z72"/>
          <cell r="AA72"/>
          <cell r="AB72"/>
          <cell r="AC72"/>
          <cell r="AD72"/>
          <cell r="AE72"/>
          <cell r="AF72"/>
          <cell r="AG72"/>
          <cell r="AH72"/>
          <cell r="AI72"/>
          <cell r="AJ72"/>
          <cell r="AK72"/>
          <cell r="AL72"/>
          <cell r="AM72"/>
          <cell r="AN72"/>
          <cell r="AO72"/>
          <cell r="AP72"/>
          <cell r="AQ72"/>
          <cell r="AR72"/>
          <cell r="AS72"/>
          <cell r="AT72"/>
          <cell r="AU72"/>
          <cell r="AV72"/>
          <cell r="AW72"/>
          <cell r="AX72"/>
        </row>
        <row r="73">
          <cell r="H73">
            <v>124</v>
          </cell>
          <cell r="I73"/>
          <cell r="J73"/>
          <cell r="K73"/>
          <cell r="L73"/>
          <cell r="M73"/>
          <cell r="N73"/>
          <cell r="O73"/>
          <cell r="P73"/>
          <cell r="Q73"/>
          <cell r="R73"/>
          <cell r="S73"/>
          <cell r="T73"/>
          <cell r="U73"/>
          <cell r="V73"/>
          <cell r="W73"/>
          <cell r="X73"/>
          <cell r="Y73"/>
          <cell r="Z73"/>
          <cell r="AA73"/>
          <cell r="AB73"/>
          <cell r="AC73"/>
          <cell r="AD73">
            <v>242.19</v>
          </cell>
          <cell r="AE73">
            <v>7665.24</v>
          </cell>
          <cell r="AF73">
            <v>13</v>
          </cell>
          <cell r="AG73">
            <v>3938.28</v>
          </cell>
          <cell r="AH73">
            <v>15384.07</v>
          </cell>
          <cell r="AI73">
            <v>111</v>
          </cell>
          <cell r="AJ73"/>
          <cell r="AK73"/>
          <cell r="AL73"/>
          <cell r="AM73"/>
          <cell r="AN73"/>
          <cell r="AO73"/>
          <cell r="AP73"/>
          <cell r="AQ73"/>
          <cell r="AR73"/>
          <cell r="AS73"/>
          <cell r="AT73"/>
          <cell r="AU73"/>
          <cell r="AV73"/>
          <cell r="AW73"/>
          <cell r="AX73"/>
        </row>
        <row r="74">
          <cell r="H74">
            <v>360.40800000000002</v>
          </cell>
          <cell r="I74">
            <v>4360.1099999999997</v>
          </cell>
          <cell r="J74">
            <v>0</v>
          </cell>
          <cell r="K74">
            <v>92.751999999999995</v>
          </cell>
          <cell r="L74"/>
          <cell r="M74"/>
          <cell r="N74"/>
          <cell r="O74">
            <v>6619.72</v>
          </cell>
          <cell r="P74">
            <v>0</v>
          </cell>
          <cell r="Q74">
            <v>101.816</v>
          </cell>
          <cell r="R74">
            <v>2996.06</v>
          </cell>
          <cell r="S74">
            <v>0</v>
          </cell>
          <cell r="T74">
            <v>42.84</v>
          </cell>
          <cell r="U74"/>
          <cell r="V74"/>
          <cell r="W74"/>
          <cell r="X74"/>
          <cell r="Y74"/>
          <cell r="Z74"/>
          <cell r="AA74">
            <v>444.22</v>
          </cell>
          <cell r="AB74">
            <v>0</v>
          </cell>
          <cell r="AC74">
            <v>77</v>
          </cell>
          <cell r="AD74">
            <v>242.19</v>
          </cell>
          <cell r="AE74">
            <v>6320.8</v>
          </cell>
          <cell r="AF74">
            <v>13</v>
          </cell>
          <cell r="AG74"/>
          <cell r="AH74"/>
          <cell r="AI74"/>
          <cell r="AJ74"/>
          <cell r="AK74"/>
          <cell r="AL74"/>
          <cell r="AM74"/>
          <cell r="AN74"/>
          <cell r="AO74"/>
          <cell r="AP74"/>
          <cell r="AQ74"/>
          <cell r="AR74"/>
          <cell r="AS74"/>
          <cell r="AT74"/>
          <cell r="AU74"/>
          <cell r="AV74"/>
          <cell r="AW74"/>
          <cell r="AX74"/>
        </row>
        <row r="75">
          <cell r="H75">
            <v>111</v>
          </cell>
          <cell r="I75"/>
          <cell r="J75"/>
          <cell r="K75"/>
          <cell r="L75"/>
          <cell r="M75"/>
          <cell r="N75"/>
          <cell r="O75"/>
          <cell r="P75"/>
          <cell r="Q75"/>
          <cell r="R75"/>
          <cell r="S75"/>
          <cell r="T75"/>
          <cell r="U75"/>
          <cell r="V75"/>
          <cell r="W75"/>
          <cell r="X75"/>
          <cell r="Y75"/>
          <cell r="Z75"/>
          <cell r="AA75"/>
          <cell r="AB75"/>
          <cell r="AC75"/>
          <cell r="AD75"/>
          <cell r="AE75"/>
          <cell r="AF75"/>
          <cell r="AG75">
            <v>3938.28</v>
          </cell>
          <cell r="AH75">
            <v>1122.8399999999999</v>
          </cell>
          <cell r="AI75">
            <v>111</v>
          </cell>
          <cell r="AJ75"/>
          <cell r="AK75"/>
          <cell r="AL75"/>
          <cell r="AM75"/>
          <cell r="AN75"/>
          <cell r="AO75"/>
          <cell r="AP75"/>
          <cell r="AQ75"/>
          <cell r="AR75"/>
          <cell r="AS75"/>
          <cell r="AT75"/>
          <cell r="AU75"/>
          <cell r="AV75"/>
          <cell r="AW75"/>
          <cell r="AX75"/>
        </row>
        <row r="76">
          <cell r="H76">
            <v>179.05600000000001</v>
          </cell>
          <cell r="I76">
            <v>4670.3599999999997</v>
          </cell>
          <cell r="J76">
            <v>0</v>
          </cell>
          <cell r="K76">
            <v>89.055999999999997</v>
          </cell>
          <cell r="L76"/>
          <cell r="M76"/>
          <cell r="N76"/>
          <cell r="O76"/>
          <cell r="P76"/>
          <cell r="Q76"/>
          <cell r="R76"/>
          <cell r="S76"/>
          <cell r="T76"/>
          <cell r="U76"/>
          <cell r="V76"/>
          <cell r="W76"/>
          <cell r="X76"/>
          <cell r="Y76"/>
          <cell r="Z76"/>
          <cell r="AA76">
            <v>1058.96</v>
          </cell>
          <cell r="AB76">
            <v>0</v>
          </cell>
          <cell r="AC76">
            <v>77</v>
          </cell>
          <cell r="AD76">
            <v>242.19</v>
          </cell>
          <cell r="AE76">
            <v>3439.71</v>
          </cell>
          <cell r="AF76">
            <v>13</v>
          </cell>
          <cell r="AG76"/>
          <cell r="AH76"/>
          <cell r="AI76"/>
          <cell r="AJ76"/>
          <cell r="AK76"/>
          <cell r="AL76"/>
          <cell r="AM76"/>
          <cell r="AN76"/>
          <cell r="AO76"/>
          <cell r="AP76"/>
          <cell r="AQ76"/>
          <cell r="AR76"/>
          <cell r="AS76"/>
          <cell r="AT76"/>
          <cell r="AU76"/>
          <cell r="AV76"/>
          <cell r="AW76"/>
          <cell r="AX76"/>
        </row>
        <row r="77">
          <cell r="H77">
            <v>334.84800000000001</v>
          </cell>
          <cell r="I77">
            <v>4473.68</v>
          </cell>
          <cell r="J77">
            <v>0</v>
          </cell>
          <cell r="K77">
            <v>133.84800000000001</v>
          </cell>
          <cell r="L77"/>
          <cell r="M77"/>
          <cell r="N77"/>
          <cell r="O77"/>
          <cell r="P77"/>
          <cell r="Q77"/>
          <cell r="R77"/>
          <cell r="S77"/>
          <cell r="T77"/>
          <cell r="U77"/>
          <cell r="V77"/>
          <cell r="W77"/>
          <cell r="X77"/>
          <cell r="Y77"/>
          <cell r="Z77"/>
          <cell r="AA77">
            <v>731.14</v>
          </cell>
          <cell r="AB77">
            <v>0</v>
          </cell>
          <cell r="AC77">
            <v>77</v>
          </cell>
          <cell r="AD77">
            <v>242.19</v>
          </cell>
          <cell r="AE77">
            <v>6176.09</v>
          </cell>
          <cell r="AF77">
            <v>13</v>
          </cell>
          <cell r="AG77">
            <v>3938.28</v>
          </cell>
          <cell r="AH77">
            <v>11600.66</v>
          </cell>
          <cell r="AI77">
            <v>111</v>
          </cell>
          <cell r="AJ77"/>
          <cell r="AK77"/>
          <cell r="AL77"/>
          <cell r="AM77"/>
          <cell r="AN77"/>
          <cell r="AO77"/>
          <cell r="AP77"/>
          <cell r="AQ77"/>
          <cell r="AR77"/>
          <cell r="AS77"/>
          <cell r="AT77"/>
          <cell r="AU77"/>
          <cell r="AV77"/>
          <cell r="AW77"/>
          <cell r="AX77"/>
        </row>
        <row r="78">
          <cell r="H78">
            <v>521.36400000000003</v>
          </cell>
          <cell r="I78">
            <v>4501.67</v>
          </cell>
          <cell r="J78">
            <v>0</v>
          </cell>
          <cell r="K78">
            <v>143.376</v>
          </cell>
          <cell r="L78">
            <v>2828.64</v>
          </cell>
          <cell r="M78">
            <v>0</v>
          </cell>
          <cell r="N78">
            <v>78.884</v>
          </cell>
          <cell r="O78">
            <v>5350.94</v>
          </cell>
          <cell r="P78">
            <v>0</v>
          </cell>
          <cell r="Q78">
            <v>85.903999999999996</v>
          </cell>
          <cell r="R78">
            <v>916.98</v>
          </cell>
          <cell r="S78">
            <v>785.48</v>
          </cell>
          <cell r="T78">
            <v>10.199999999999999</v>
          </cell>
          <cell r="U78"/>
          <cell r="V78"/>
          <cell r="W78"/>
          <cell r="X78"/>
          <cell r="Y78"/>
          <cell r="Z78"/>
          <cell r="AA78">
            <v>1434.51</v>
          </cell>
          <cell r="AB78">
            <v>514.71</v>
          </cell>
          <cell r="AC78">
            <v>77</v>
          </cell>
          <cell r="AD78">
            <v>242.19</v>
          </cell>
          <cell r="AE78">
            <v>5959.81</v>
          </cell>
          <cell r="AF78">
            <v>13</v>
          </cell>
          <cell r="AG78"/>
          <cell r="AH78"/>
          <cell r="AI78"/>
          <cell r="AJ78"/>
          <cell r="AK78"/>
          <cell r="AL78"/>
          <cell r="AM78"/>
          <cell r="AN78"/>
          <cell r="AO78"/>
          <cell r="AP78"/>
          <cell r="AQ78"/>
          <cell r="AR78"/>
          <cell r="AS78"/>
          <cell r="AT78"/>
          <cell r="AU78"/>
          <cell r="AV78"/>
          <cell r="AW78"/>
          <cell r="AX78"/>
        </row>
        <row r="79">
          <cell r="H79">
            <v>257.40800000000002</v>
          </cell>
          <cell r="I79">
            <v>632.9</v>
          </cell>
          <cell r="J79">
            <v>1181.6199999999999</v>
          </cell>
          <cell r="K79">
            <v>7.04</v>
          </cell>
          <cell r="L79">
            <v>468.54</v>
          </cell>
          <cell r="M79">
            <v>0</v>
          </cell>
          <cell r="N79">
            <v>17.02</v>
          </cell>
          <cell r="O79">
            <v>5885.57</v>
          </cell>
          <cell r="P79">
            <v>1591.84</v>
          </cell>
          <cell r="Q79">
            <v>65.468000000000004</v>
          </cell>
          <cell r="R79">
            <v>3970.45</v>
          </cell>
          <cell r="S79">
            <v>0</v>
          </cell>
          <cell r="T79">
            <v>44.88</v>
          </cell>
          <cell r="U79"/>
          <cell r="V79"/>
          <cell r="W79"/>
          <cell r="X79"/>
          <cell r="Y79"/>
          <cell r="Z79"/>
          <cell r="AA79">
            <v>444.51</v>
          </cell>
          <cell r="AB79">
            <v>0</v>
          </cell>
          <cell r="AC79">
            <v>77</v>
          </cell>
          <cell r="AD79">
            <v>242.19</v>
          </cell>
          <cell r="AE79">
            <v>10451.74</v>
          </cell>
          <cell r="AF79">
            <v>13</v>
          </cell>
          <cell r="AG79"/>
          <cell r="AH79"/>
          <cell r="AI79"/>
          <cell r="AJ79"/>
          <cell r="AK79"/>
          <cell r="AL79"/>
          <cell r="AM79"/>
          <cell r="AN79"/>
          <cell r="AO79"/>
          <cell r="AP79"/>
          <cell r="AQ79"/>
          <cell r="AR79"/>
          <cell r="AS79"/>
          <cell r="AT79"/>
          <cell r="AU79"/>
          <cell r="AV79"/>
          <cell r="AW79"/>
          <cell r="AX79"/>
        </row>
        <row r="80">
          <cell r="H80">
            <v>207.68</v>
          </cell>
          <cell r="I80">
            <v>1592.28</v>
          </cell>
          <cell r="J80">
            <v>0</v>
          </cell>
          <cell r="K80">
            <v>52.8</v>
          </cell>
          <cell r="L80"/>
          <cell r="M80"/>
          <cell r="N80"/>
          <cell r="O80">
            <v>6310.98</v>
          </cell>
          <cell r="P80">
            <v>1630.59</v>
          </cell>
          <cell r="Q80">
            <v>70.2</v>
          </cell>
          <cell r="R80">
            <v>5868.67</v>
          </cell>
          <cell r="S80">
            <v>389.53</v>
          </cell>
          <cell r="T80">
            <v>65.28</v>
          </cell>
          <cell r="U80">
            <v>227.07</v>
          </cell>
          <cell r="V80">
            <v>179.29</v>
          </cell>
          <cell r="W80">
            <v>6.4</v>
          </cell>
          <cell r="X80"/>
          <cell r="Y80"/>
          <cell r="Z80"/>
          <cell r="AA80"/>
          <cell r="AB80"/>
          <cell r="AC80"/>
          <cell r="AD80">
            <v>242.19</v>
          </cell>
          <cell r="AE80">
            <v>1231.71</v>
          </cell>
          <cell r="AF80">
            <v>13</v>
          </cell>
          <cell r="AG80"/>
          <cell r="AH80"/>
          <cell r="AI80"/>
          <cell r="AJ80"/>
          <cell r="AK80"/>
          <cell r="AL80"/>
          <cell r="AM80"/>
          <cell r="AN80"/>
          <cell r="AO80"/>
          <cell r="AP80"/>
          <cell r="AQ80"/>
          <cell r="AR80"/>
          <cell r="AS80"/>
          <cell r="AT80"/>
          <cell r="AU80"/>
          <cell r="AV80"/>
          <cell r="AW80"/>
          <cell r="AX80"/>
        </row>
        <row r="81">
          <cell r="H81">
            <v>263.76799999999997</v>
          </cell>
          <cell r="I81">
            <v>1530.72</v>
          </cell>
          <cell r="J81">
            <v>0</v>
          </cell>
          <cell r="K81">
            <v>32.384</v>
          </cell>
          <cell r="L81"/>
          <cell r="M81"/>
          <cell r="N81"/>
          <cell r="O81">
            <v>7012.2</v>
          </cell>
          <cell r="P81">
            <v>49.54</v>
          </cell>
          <cell r="Q81">
            <v>78</v>
          </cell>
          <cell r="R81">
            <v>5086.3</v>
          </cell>
          <cell r="S81">
            <v>0</v>
          </cell>
          <cell r="T81">
            <v>56.984000000000002</v>
          </cell>
          <cell r="U81">
            <v>227.07</v>
          </cell>
          <cell r="V81">
            <v>179</v>
          </cell>
          <cell r="W81">
            <v>6.4</v>
          </cell>
          <cell r="X81"/>
          <cell r="Y81"/>
          <cell r="Z81"/>
          <cell r="AA81">
            <v>1082.3499999999999</v>
          </cell>
          <cell r="AB81">
            <v>0</v>
          </cell>
          <cell r="AC81">
            <v>77</v>
          </cell>
          <cell r="AD81">
            <v>242.19</v>
          </cell>
          <cell r="AE81">
            <v>1262.06</v>
          </cell>
          <cell r="AF81">
            <v>13</v>
          </cell>
          <cell r="AG81"/>
          <cell r="AH81"/>
          <cell r="AI81"/>
          <cell r="AJ81"/>
          <cell r="AK81"/>
          <cell r="AL81"/>
          <cell r="AM81"/>
          <cell r="AN81"/>
          <cell r="AO81"/>
          <cell r="AP81"/>
          <cell r="AQ81"/>
          <cell r="AR81"/>
          <cell r="AS81"/>
          <cell r="AT81"/>
          <cell r="AU81"/>
          <cell r="AV81"/>
          <cell r="AW81"/>
          <cell r="AX81"/>
        </row>
        <row r="82">
          <cell r="H82">
            <v>131.476</v>
          </cell>
          <cell r="I82"/>
          <cell r="J82"/>
          <cell r="K82"/>
          <cell r="L82"/>
          <cell r="M82"/>
          <cell r="N82"/>
          <cell r="O82">
            <v>5087.75</v>
          </cell>
          <cell r="P82">
            <v>0</v>
          </cell>
          <cell r="Q82">
            <v>77.947999999999993</v>
          </cell>
          <cell r="R82">
            <v>3620.08</v>
          </cell>
          <cell r="S82">
            <v>0</v>
          </cell>
          <cell r="T82">
            <v>40.527999999999999</v>
          </cell>
          <cell r="U82"/>
          <cell r="V82"/>
          <cell r="W82"/>
          <cell r="X82"/>
          <cell r="Y82"/>
          <cell r="Z82"/>
          <cell r="AA82"/>
          <cell r="AB82"/>
          <cell r="AC82"/>
          <cell r="AD82">
            <v>242.19</v>
          </cell>
          <cell r="AE82">
            <v>2324.0700000000002</v>
          </cell>
          <cell r="AF82">
            <v>13</v>
          </cell>
          <cell r="AG82"/>
          <cell r="AH82"/>
          <cell r="AI82"/>
          <cell r="AJ82"/>
          <cell r="AK82"/>
          <cell r="AL82"/>
          <cell r="AM82"/>
          <cell r="AN82"/>
          <cell r="AO82"/>
          <cell r="AP82"/>
          <cell r="AQ82"/>
          <cell r="AR82"/>
          <cell r="AS82"/>
          <cell r="AT82"/>
          <cell r="AU82"/>
          <cell r="AV82"/>
          <cell r="AW82"/>
          <cell r="AX82"/>
        </row>
        <row r="83">
          <cell r="H83">
            <v>335.952</v>
          </cell>
          <cell r="I83">
            <v>4293.9399999999996</v>
          </cell>
          <cell r="J83">
            <v>0</v>
          </cell>
          <cell r="K83">
            <v>114.224</v>
          </cell>
          <cell r="L83">
            <v>5774.46</v>
          </cell>
          <cell r="M83">
            <v>600.13</v>
          </cell>
          <cell r="N83">
            <v>64.231999999999999</v>
          </cell>
          <cell r="O83">
            <v>5291.75</v>
          </cell>
          <cell r="P83">
            <v>0</v>
          </cell>
          <cell r="Q83">
            <v>67.495999999999995</v>
          </cell>
          <cell r="R83"/>
          <cell r="S83"/>
          <cell r="T83"/>
          <cell r="U83"/>
          <cell r="V83"/>
          <cell r="W83"/>
          <cell r="X83"/>
          <cell r="Y83"/>
          <cell r="Z83"/>
          <cell r="AA83">
            <v>1434.51</v>
          </cell>
          <cell r="AB83">
            <v>3515.89</v>
          </cell>
          <cell r="AC83">
            <v>77</v>
          </cell>
          <cell r="AD83">
            <v>242.19</v>
          </cell>
          <cell r="AE83">
            <v>6187.45</v>
          </cell>
          <cell r="AF83">
            <v>13</v>
          </cell>
          <cell r="AG83"/>
          <cell r="AH83"/>
          <cell r="AI83"/>
          <cell r="AJ83"/>
          <cell r="AK83"/>
          <cell r="AL83"/>
          <cell r="AM83"/>
          <cell r="AN83"/>
          <cell r="AO83"/>
          <cell r="AP83"/>
          <cell r="AQ83"/>
          <cell r="AR83"/>
          <cell r="AS83"/>
          <cell r="AT83"/>
          <cell r="AU83"/>
          <cell r="AV83"/>
          <cell r="AW83"/>
          <cell r="AX83"/>
        </row>
        <row r="84">
          <cell r="H84">
            <v>54</v>
          </cell>
          <cell r="I84"/>
          <cell r="J84"/>
          <cell r="K84"/>
          <cell r="L84"/>
          <cell r="M84"/>
          <cell r="N84"/>
          <cell r="O84"/>
          <cell r="P84"/>
          <cell r="Q84"/>
          <cell r="R84"/>
          <cell r="S84"/>
          <cell r="T84"/>
          <cell r="U84"/>
          <cell r="V84"/>
          <cell r="W84"/>
          <cell r="X84"/>
          <cell r="Y84"/>
          <cell r="Z84"/>
          <cell r="AA84"/>
          <cell r="AB84"/>
          <cell r="AC84"/>
          <cell r="AD84"/>
          <cell r="AE84"/>
          <cell r="AF84"/>
          <cell r="AG84"/>
          <cell r="AH84"/>
          <cell r="AI84"/>
          <cell r="AJ84"/>
          <cell r="AK84"/>
          <cell r="AL84"/>
          <cell r="AM84"/>
          <cell r="AN84"/>
          <cell r="AO84"/>
          <cell r="AP84"/>
          <cell r="AQ84"/>
          <cell r="AR84"/>
          <cell r="AS84">
            <v>1915.92</v>
          </cell>
          <cell r="AT84">
            <v>4209.8599999999997</v>
          </cell>
          <cell r="AU84">
            <v>54</v>
          </cell>
          <cell r="AV84"/>
          <cell r="AW84"/>
          <cell r="AX84"/>
        </row>
        <row r="85">
          <cell r="H85">
            <v>192.92</v>
          </cell>
          <cell r="I85">
            <v>942.77</v>
          </cell>
          <cell r="J85">
            <v>0</v>
          </cell>
          <cell r="K85">
            <v>104.544</v>
          </cell>
          <cell r="L85"/>
          <cell r="M85"/>
          <cell r="N85"/>
          <cell r="O85">
            <v>5553.66</v>
          </cell>
          <cell r="P85">
            <v>5244.65</v>
          </cell>
          <cell r="Q85">
            <v>61.776000000000003</v>
          </cell>
          <cell r="R85">
            <v>1222.6400000000001</v>
          </cell>
          <cell r="S85">
            <v>2216.46</v>
          </cell>
          <cell r="T85">
            <v>13.6</v>
          </cell>
          <cell r="U85"/>
          <cell r="V85"/>
          <cell r="W85"/>
          <cell r="X85"/>
          <cell r="Y85"/>
          <cell r="Z85"/>
          <cell r="AA85"/>
          <cell r="AB85"/>
          <cell r="AC85"/>
          <cell r="AD85">
            <v>242.19</v>
          </cell>
          <cell r="AE85">
            <v>3001.91</v>
          </cell>
          <cell r="AF85">
            <v>13</v>
          </cell>
          <cell r="AG85"/>
          <cell r="AH85"/>
          <cell r="AI85"/>
          <cell r="AJ85"/>
          <cell r="AK85"/>
          <cell r="AL85"/>
          <cell r="AM85"/>
          <cell r="AN85"/>
          <cell r="AO85"/>
          <cell r="AP85"/>
          <cell r="AQ85"/>
          <cell r="AR85"/>
          <cell r="AS85"/>
          <cell r="AT85"/>
          <cell r="AU85"/>
          <cell r="AV85"/>
          <cell r="AW85"/>
          <cell r="AX85"/>
        </row>
        <row r="86">
          <cell r="H86">
            <v>201.24</v>
          </cell>
          <cell r="I86">
            <v>4831.63</v>
          </cell>
          <cell r="J86">
            <v>0</v>
          </cell>
          <cell r="K86">
            <v>110.88</v>
          </cell>
          <cell r="L86">
            <v>648.67999999999995</v>
          </cell>
          <cell r="M86">
            <v>0</v>
          </cell>
          <cell r="N86">
            <v>11.84</v>
          </cell>
          <cell r="O86">
            <v>5890.25</v>
          </cell>
          <cell r="P86">
            <v>5255.57</v>
          </cell>
          <cell r="Q86">
            <v>65.52</v>
          </cell>
          <cell r="R86"/>
          <cell r="S86"/>
          <cell r="T86"/>
          <cell r="U86"/>
          <cell r="V86"/>
          <cell r="W86"/>
          <cell r="X86"/>
          <cell r="Y86"/>
          <cell r="Z86"/>
          <cell r="AA86"/>
          <cell r="AB86"/>
          <cell r="AC86"/>
          <cell r="AD86">
            <v>242.19</v>
          </cell>
          <cell r="AE86">
            <v>8548.91</v>
          </cell>
          <cell r="AF86">
            <v>13</v>
          </cell>
          <cell r="AG86"/>
          <cell r="AH86"/>
          <cell r="AI86"/>
          <cell r="AJ86"/>
          <cell r="AK86"/>
          <cell r="AL86"/>
          <cell r="AM86"/>
          <cell r="AN86"/>
          <cell r="AO86"/>
          <cell r="AP86"/>
          <cell r="AQ86"/>
          <cell r="AR86"/>
          <cell r="AS86"/>
          <cell r="AT86"/>
          <cell r="AU86"/>
          <cell r="AV86"/>
          <cell r="AW86"/>
          <cell r="AX86"/>
        </row>
        <row r="87">
          <cell r="H87">
            <v>111</v>
          </cell>
          <cell r="I87"/>
          <cell r="J87"/>
          <cell r="K87"/>
          <cell r="L87"/>
          <cell r="M87"/>
          <cell r="N87"/>
          <cell r="O87"/>
          <cell r="P87"/>
          <cell r="Q87"/>
          <cell r="R87"/>
          <cell r="S87"/>
          <cell r="T87"/>
          <cell r="U87"/>
          <cell r="V87"/>
          <cell r="W87"/>
          <cell r="X87"/>
          <cell r="Y87"/>
          <cell r="Z87"/>
          <cell r="AA87"/>
          <cell r="AB87"/>
          <cell r="AC87"/>
          <cell r="AD87"/>
          <cell r="AE87"/>
          <cell r="AF87"/>
          <cell r="AG87">
            <v>3938.28</v>
          </cell>
          <cell r="AH87">
            <v>5283.65</v>
          </cell>
          <cell r="AI87">
            <v>111</v>
          </cell>
          <cell r="AJ87"/>
          <cell r="AK87"/>
          <cell r="AL87"/>
          <cell r="AM87"/>
          <cell r="AN87"/>
          <cell r="AO87"/>
          <cell r="AP87"/>
          <cell r="AQ87"/>
          <cell r="AR87"/>
          <cell r="AS87"/>
          <cell r="AT87"/>
          <cell r="AU87"/>
          <cell r="AV87"/>
          <cell r="AW87"/>
          <cell r="AX87"/>
        </row>
        <row r="88">
          <cell r="H88">
            <v>401.26</v>
          </cell>
          <cell r="I88">
            <v>4213.78</v>
          </cell>
          <cell r="J88">
            <v>0</v>
          </cell>
          <cell r="K88">
            <v>109.91200000000001</v>
          </cell>
          <cell r="L88">
            <v>6383.5</v>
          </cell>
          <cell r="M88">
            <v>0</v>
          </cell>
          <cell r="N88">
            <v>88.8</v>
          </cell>
          <cell r="O88">
            <v>5838.83</v>
          </cell>
          <cell r="P88">
            <v>3259.83</v>
          </cell>
          <cell r="Q88">
            <v>64.947999999999993</v>
          </cell>
          <cell r="R88">
            <v>3330.79</v>
          </cell>
          <cell r="S88">
            <v>0</v>
          </cell>
          <cell r="T88">
            <v>47.6</v>
          </cell>
          <cell r="U88"/>
          <cell r="V88"/>
          <cell r="W88"/>
          <cell r="X88"/>
          <cell r="Y88"/>
          <cell r="Z88"/>
          <cell r="AA88">
            <v>266.7</v>
          </cell>
          <cell r="AB88">
            <v>0</v>
          </cell>
          <cell r="AC88">
            <v>77</v>
          </cell>
          <cell r="AD88">
            <v>242.19</v>
          </cell>
          <cell r="AE88">
            <v>7982.11</v>
          </cell>
          <cell r="AF88">
            <v>13</v>
          </cell>
          <cell r="AG88"/>
          <cell r="AH88"/>
          <cell r="AI88"/>
          <cell r="AJ88"/>
          <cell r="AK88"/>
          <cell r="AL88"/>
          <cell r="AM88"/>
          <cell r="AN88"/>
          <cell r="AO88"/>
          <cell r="AP88"/>
          <cell r="AQ88"/>
          <cell r="AR88"/>
          <cell r="AS88"/>
          <cell r="AT88"/>
          <cell r="AU88"/>
          <cell r="AV88"/>
          <cell r="AW88"/>
          <cell r="AX88"/>
        </row>
        <row r="89">
          <cell r="H89">
            <v>191.64</v>
          </cell>
          <cell r="I89">
            <v>3049.2</v>
          </cell>
          <cell r="J89">
            <v>0</v>
          </cell>
          <cell r="K89">
            <v>50.688000000000002</v>
          </cell>
          <cell r="L89"/>
          <cell r="M89"/>
          <cell r="N89"/>
          <cell r="O89">
            <v>2692.68</v>
          </cell>
          <cell r="P89">
            <v>1118.82</v>
          </cell>
          <cell r="Q89">
            <v>29.591999999999999</v>
          </cell>
          <cell r="R89"/>
          <cell r="S89"/>
          <cell r="T89"/>
          <cell r="U89"/>
          <cell r="V89"/>
          <cell r="W89"/>
          <cell r="X89"/>
          <cell r="Y89"/>
          <cell r="Z89"/>
          <cell r="AA89"/>
          <cell r="AB89"/>
          <cell r="AC89"/>
          <cell r="AD89"/>
          <cell r="AE89"/>
          <cell r="AF89"/>
          <cell r="AG89">
            <v>3938.28</v>
          </cell>
          <cell r="AH89">
            <v>3085.77</v>
          </cell>
          <cell r="AI89">
            <v>111</v>
          </cell>
          <cell r="AJ89"/>
          <cell r="AK89"/>
          <cell r="AL89"/>
          <cell r="AM89"/>
          <cell r="AN89"/>
          <cell r="AO89"/>
          <cell r="AP89"/>
          <cell r="AQ89"/>
          <cell r="AR89"/>
          <cell r="AS89"/>
          <cell r="AT89"/>
          <cell r="AU89"/>
          <cell r="AV89"/>
          <cell r="AW89"/>
          <cell r="AX89"/>
        </row>
        <row r="90">
          <cell r="H90">
            <v>67</v>
          </cell>
          <cell r="I90"/>
          <cell r="J90"/>
          <cell r="K90"/>
          <cell r="L90"/>
          <cell r="M90"/>
          <cell r="N90"/>
          <cell r="O90"/>
          <cell r="P90"/>
          <cell r="Q90"/>
          <cell r="R90"/>
          <cell r="S90"/>
          <cell r="T90"/>
          <cell r="U90"/>
          <cell r="V90"/>
          <cell r="W90"/>
          <cell r="X90">
            <v>310.38</v>
          </cell>
          <cell r="Y90">
            <v>494.63</v>
          </cell>
          <cell r="Z90">
            <v>21</v>
          </cell>
          <cell r="AA90"/>
          <cell r="AB90"/>
          <cell r="AC90"/>
          <cell r="AD90">
            <v>242.19</v>
          </cell>
          <cell r="AE90">
            <v>3675.28</v>
          </cell>
          <cell r="AF90">
            <v>13</v>
          </cell>
          <cell r="AG90"/>
          <cell r="AH90"/>
          <cell r="AI90"/>
          <cell r="AJ90"/>
          <cell r="AK90"/>
          <cell r="AL90"/>
          <cell r="AM90"/>
          <cell r="AN90"/>
          <cell r="AO90"/>
          <cell r="AP90"/>
          <cell r="AQ90"/>
          <cell r="AR90"/>
          <cell r="AS90"/>
          <cell r="AT90"/>
          <cell r="AU90"/>
          <cell r="AV90">
            <v>577.83000000000004</v>
          </cell>
          <cell r="AW90">
            <v>4456.21</v>
          </cell>
          <cell r="AX90">
            <v>33</v>
          </cell>
        </row>
        <row r="91">
          <cell r="H91">
            <v>247.10400000000001</v>
          </cell>
          <cell r="I91">
            <v>3774.12</v>
          </cell>
          <cell r="J91">
            <v>0</v>
          </cell>
          <cell r="K91">
            <v>68.64</v>
          </cell>
          <cell r="L91">
            <v>3335.76</v>
          </cell>
          <cell r="M91">
            <v>0</v>
          </cell>
          <cell r="N91">
            <v>54.463999999999999</v>
          </cell>
          <cell r="O91"/>
          <cell r="P91"/>
          <cell r="Q91"/>
          <cell r="R91"/>
          <cell r="S91"/>
          <cell r="T91"/>
          <cell r="U91"/>
          <cell r="V91"/>
          <cell r="W91"/>
          <cell r="X91"/>
          <cell r="Y91"/>
          <cell r="Z91"/>
          <cell r="AA91"/>
          <cell r="AB91"/>
          <cell r="AC91"/>
          <cell r="AD91">
            <v>242.19</v>
          </cell>
          <cell r="AE91">
            <v>3473.25</v>
          </cell>
          <cell r="AF91">
            <v>13</v>
          </cell>
          <cell r="AG91">
            <v>3938.28</v>
          </cell>
          <cell r="AH91">
            <v>8635.86</v>
          </cell>
          <cell r="AI91">
            <v>111</v>
          </cell>
          <cell r="AJ91"/>
          <cell r="AK91"/>
          <cell r="AL91"/>
          <cell r="AM91"/>
          <cell r="AN91"/>
          <cell r="AO91"/>
          <cell r="AP91"/>
          <cell r="AQ91"/>
          <cell r="AR91"/>
          <cell r="AS91"/>
          <cell r="AT91"/>
          <cell r="AU91"/>
          <cell r="AV91"/>
          <cell r="AW91"/>
          <cell r="AX91"/>
        </row>
        <row r="92">
          <cell r="H92">
            <v>72.488</v>
          </cell>
          <cell r="I92"/>
          <cell r="J92"/>
          <cell r="K92"/>
          <cell r="L92"/>
          <cell r="M92"/>
          <cell r="N92"/>
          <cell r="O92">
            <v>5347.97</v>
          </cell>
          <cell r="P92">
            <v>2634.22</v>
          </cell>
          <cell r="Q92">
            <v>59.488</v>
          </cell>
          <cell r="R92"/>
          <cell r="S92"/>
          <cell r="T92"/>
          <cell r="U92"/>
          <cell r="V92"/>
          <cell r="W92"/>
          <cell r="X92"/>
          <cell r="Y92"/>
          <cell r="Z92"/>
          <cell r="AA92"/>
          <cell r="AB92"/>
          <cell r="AC92"/>
          <cell r="AD92">
            <v>242.19</v>
          </cell>
          <cell r="AE92">
            <v>1982.45</v>
          </cell>
          <cell r="AF92">
            <v>13</v>
          </cell>
          <cell r="AG92"/>
          <cell r="AH92"/>
          <cell r="AI92"/>
          <cell r="AJ92"/>
          <cell r="AK92"/>
          <cell r="AL92"/>
          <cell r="AM92"/>
          <cell r="AN92"/>
          <cell r="AO92"/>
          <cell r="AP92"/>
          <cell r="AQ92"/>
          <cell r="AR92"/>
          <cell r="AS92"/>
          <cell r="AT92"/>
          <cell r="AU92"/>
          <cell r="AV92"/>
          <cell r="AW92"/>
          <cell r="AX92"/>
        </row>
        <row r="93">
          <cell r="H93">
            <v>341.74400000000003</v>
          </cell>
          <cell r="I93">
            <v>4255.75</v>
          </cell>
          <cell r="J93">
            <v>0</v>
          </cell>
          <cell r="K93">
            <v>103.136</v>
          </cell>
          <cell r="L93">
            <v>984.58</v>
          </cell>
          <cell r="M93">
            <v>749.69</v>
          </cell>
          <cell r="N93">
            <v>10.952</v>
          </cell>
          <cell r="O93">
            <v>9013.01</v>
          </cell>
          <cell r="P93">
            <v>3699.13</v>
          </cell>
          <cell r="Q93">
            <v>100.256</v>
          </cell>
          <cell r="R93">
            <v>3362.26</v>
          </cell>
          <cell r="S93">
            <v>1152.49</v>
          </cell>
          <cell r="T93">
            <v>37.4</v>
          </cell>
          <cell r="U93"/>
          <cell r="V93"/>
          <cell r="W93"/>
          <cell r="X93"/>
          <cell r="Y93"/>
          <cell r="Z93"/>
          <cell r="AA93">
            <v>776.76</v>
          </cell>
          <cell r="AB93">
            <v>0</v>
          </cell>
          <cell r="AC93">
            <v>77</v>
          </cell>
          <cell r="AD93">
            <v>242.19</v>
          </cell>
          <cell r="AE93">
            <v>8790.67</v>
          </cell>
          <cell r="AF93">
            <v>13</v>
          </cell>
          <cell r="AG93"/>
          <cell r="AH93"/>
          <cell r="AI93"/>
          <cell r="AJ93"/>
          <cell r="AK93"/>
          <cell r="AL93"/>
          <cell r="AM93"/>
          <cell r="AN93"/>
          <cell r="AO93"/>
          <cell r="AP93"/>
          <cell r="AQ93"/>
          <cell r="AR93"/>
          <cell r="AS93"/>
          <cell r="AT93"/>
          <cell r="AU93"/>
          <cell r="AV93"/>
          <cell r="AW93"/>
          <cell r="AX93"/>
        </row>
        <row r="94">
          <cell r="H94">
            <v>260.512</v>
          </cell>
          <cell r="I94">
            <v>4310.53</v>
          </cell>
          <cell r="J94">
            <v>0</v>
          </cell>
          <cell r="K94">
            <v>94.072000000000003</v>
          </cell>
          <cell r="L94">
            <v>1144.25</v>
          </cell>
          <cell r="M94">
            <v>61.92</v>
          </cell>
          <cell r="N94">
            <v>12.728</v>
          </cell>
          <cell r="O94">
            <v>4749.6000000000004</v>
          </cell>
          <cell r="P94">
            <v>3580.6</v>
          </cell>
          <cell r="Q94">
            <v>52.832000000000001</v>
          </cell>
          <cell r="R94">
            <v>978.11</v>
          </cell>
          <cell r="S94">
            <v>862.28</v>
          </cell>
          <cell r="T94">
            <v>10.88</v>
          </cell>
          <cell r="U94"/>
          <cell r="V94"/>
          <cell r="W94"/>
          <cell r="X94"/>
          <cell r="Y94"/>
          <cell r="Z94"/>
          <cell r="AA94">
            <v>355.09</v>
          </cell>
          <cell r="AB94">
            <v>0</v>
          </cell>
          <cell r="AC94">
            <v>77</v>
          </cell>
          <cell r="AD94">
            <v>242.19</v>
          </cell>
          <cell r="AE94">
            <v>14063.91</v>
          </cell>
          <cell r="AF94">
            <v>13</v>
          </cell>
          <cell r="AG94"/>
          <cell r="AH94"/>
          <cell r="AI94"/>
          <cell r="AJ94"/>
          <cell r="AK94"/>
          <cell r="AL94"/>
          <cell r="AM94"/>
          <cell r="AN94"/>
          <cell r="AO94"/>
          <cell r="AP94"/>
          <cell r="AQ94"/>
          <cell r="AR94"/>
          <cell r="AS94"/>
          <cell r="AT94"/>
          <cell r="AU94"/>
          <cell r="AV94"/>
          <cell r="AW94"/>
          <cell r="AX94"/>
        </row>
        <row r="95">
          <cell r="H95">
            <v>33.08</v>
          </cell>
          <cell r="I95">
            <v>7.91</v>
          </cell>
          <cell r="J95">
            <v>8013.32</v>
          </cell>
          <cell r="K95">
            <v>1</v>
          </cell>
          <cell r="L95"/>
          <cell r="M95"/>
          <cell r="N95"/>
          <cell r="O95"/>
          <cell r="P95"/>
          <cell r="Q95"/>
          <cell r="R95"/>
          <cell r="S95"/>
          <cell r="T95"/>
          <cell r="U95"/>
          <cell r="V95"/>
          <cell r="W95"/>
          <cell r="X95"/>
          <cell r="Y95"/>
          <cell r="Z95"/>
          <cell r="AA95"/>
          <cell r="AB95"/>
          <cell r="AC95"/>
          <cell r="AD95"/>
          <cell r="AE95"/>
          <cell r="AF95"/>
          <cell r="AG95"/>
          <cell r="AH95"/>
          <cell r="AI95"/>
          <cell r="AJ95"/>
          <cell r="AK95"/>
          <cell r="AL95"/>
          <cell r="AM95"/>
          <cell r="AN95"/>
          <cell r="AO95"/>
          <cell r="AP95"/>
          <cell r="AQ95"/>
          <cell r="AR95"/>
          <cell r="AS95"/>
          <cell r="AT95"/>
          <cell r="AU95"/>
          <cell r="AV95">
            <v>577.83000000000004</v>
          </cell>
          <cell r="AW95">
            <v>7994.22</v>
          </cell>
          <cell r="AX95">
            <v>33</v>
          </cell>
        </row>
        <row r="96">
          <cell r="H96">
            <v>171.50399999999999</v>
          </cell>
          <cell r="I96">
            <v>5429.84</v>
          </cell>
          <cell r="J96">
            <v>0</v>
          </cell>
          <cell r="K96">
            <v>84.304000000000002</v>
          </cell>
          <cell r="L96">
            <v>5459.76</v>
          </cell>
          <cell r="M96">
            <v>0</v>
          </cell>
          <cell r="N96">
            <v>74.147999999999996</v>
          </cell>
          <cell r="O96">
            <v>4.67</v>
          </cell>
          <cell r="P96">
            <v>179.42</v>
          </cell>
          <cell r="Q96">
            <v>5.1999999999999998E-2</v>
          </cell>
          <cell r="R96"/>
          <cell r="S96"/>
          <cell r="T96"/>
          <cell r="U96"/>
          <cell r="V96"/>
          <cell r="W96"/>
          <cell r="X96"/>
          <cell r="Y96"/>
          <cell r="Z96"/>
          <cell r="AA96"/>
          <cell r="AB96"/>
          <cell r="AC96"/>
          <cell r="AD96">
            <v>242.19</v>
          </cell>
          <cell r="AE96">
            <v>8242.69</v>
          </cell>
          <cell r="AF96">
            <v>13</v>
          </cell>
          <cell r="AG96"/>
          <cell r="AH96"/>
          <cell r="AI96"/>
          <cell r="AJ96"/>
          <cell r="AK96"/>
          <cell r="AL96"/>
          <cell r="AM96"/>
          <cell r="AN96"/>
          <cell r="AO96"/>
          <cell r="AP96"/>
          <cell r="AQ96"/>
          <cell r="AR96"/>
          <cell r="AS96"/>
          <cell r="AT96"/>
          <cell r="AU96"/>
          <cell r="AV96"/>
          <cell r="AW96"/>
          <cell r="AX96"/>
        </row>
        <row r="97">
          <cell r="H97" t="str">
            <v>Therms</v>
          </cell>
          <cell r="I97">
            <v>232255.38</v>
          </cell>
          <cell r="J97">
            <v>10898.38</v>
          </cell>
          <cell r="K97">
            <v>5497.9440000000013</v>
          </cell>
          <cell r="L97">
            <v>125250.52999999998</v>
          </cell>
          <cell r="M97">
            <v>14047.569999999998</v>
          </cell>
          <cell r="N97">
            <v>1912.866</v>
          </cell>
          <cell r="O97">
            <v>258737.93000000005</v>
          </cell>
          <cell r="P97">
            <v>106968.41999999998</v>
          </cell>
          <cell r="Q97">
            <v>3109.655999999999</v>
          </cell>
          <cell r="R97">
            <v>82163.749999999985</v>
          </cell>
          <cell r="S97">
            <v>17421.150000000001</v>
          </cell>
          <cell r="T97">
            <v>1029.7540000000004</v>
          </cell>
          <cell r="U97">
            <v>2246.27</v>
          </cell>
          <cell r="V97">
            <v>6123.69</v>
          </cell>
          <cell r="W97">
            <v>76.8</v>
          </cell>
          <cell r="X97">
            <v>4739.6500000000005</v>
          </cell>
          <cell r="Y97">
            <v>6279.46</v>
          </cell>
          <cell r="Z97">
            <v>336</v>
          </cell>
          <cell r="AA97">
            <v>27762.819999999989</v>
          </cell>
          <cell r="AB97">
            <v>18017.759999999998</v>
          </cell>
          <cell r="AC97">
            <v>2464</v>
          </cell>
          <cell r="AD97">
            <v>17505.660000000003</v>
          </cell>
          <cell r="AE97">
            <v>352848.00999999995</v>
          </cell>
          <cell r="AF97">
            <v>949</v>
          </cell>
          <cell r="AG97">
            <v>82703.87999999999</v>
          </cell>
          <cell r="AH97">
            <v>132989.57</v>
          </cell>
          <cell r="AI97">
            <v>2331</v>
          </cell>
          <cell r="AJ97">
            <v>0</v>
          </cell>
          <cell r="AK97">
            <v>0</v>
          </cell>
          <cell r="AL97">
            <v>0</v>
          </cell>
          <cell r="AM97">
            <v>24.580000000000002</v>
          </cell>
          <cell r="AN97">
            <v>0</v>
          </cell>
          <cell r="AO97">
            <v>15</v>
          </cell>
          <cell r="AP97">
            <v>37.6</v>
          </cell>
          <cell r="AQ97">
            <v>0</v>
          </cell>
          <cell r="AR97">
            <v>5</v>
          </cell>
          <cell r="AS97">
            <v>7663.68</v>
          </cell>
          <cell r="AT97">
            <v>21932.06</v>
          </cell>
          <cell r="AU97">
            <v>216</v>
          </cell>
          <cell r="AV97">
            <v>5173.8900000000003</v>
          </cell>
          <cell r="AW97">
            <v>56116.21</v>
          </cell>
          <cell r="AX97">
            <v>264</v>
          </cell>
        </row>
        <row r="98">
          <cell r="H98" t="str">
            <v>MEASURE INSTALLED COST</v>
          </cell>
          <cell r="I98">
            <v>243153.76</v>
          </cell>
          <cell r="J98"/>
          <cell r="K98"/>
          <cell r="L98">
            <v>139298.09999999998</v>
          </cell>
          <cell r="M98"/>
          <cell r="N98"/>
          <cell r="O98">
            <v>365706.35000000003</v>
          </cell>
          <cell r="P98"/>
          <cell r="Q98"/>
          <cell r="R98">
            <v>99584.9</v>
          </cell>
          <cell r="S98"/>
          <cell r="T98"/>
          <cell r="U98">
            <v>8369.9599999999991</v>
          </cell>
          <cell r="V98"/>
          <cell r="W98"/>
          <cell r="X98">
            <v>11019.11</v>
          </cell>
          <cell r="Y98"/>
          <cell r="Z98"/>
          <cell r="AA98">
            <v>45780.579999999987</v>
          </cell>
          <cell r="AB98"/>
          <cell r="AC98"/>
          <cell r="AD98">
            <v>370353.66999999993</v>
          </cell>
          <cell r="AE98"/>
          <cell r="AF98"/>
          <cell r="AG98">
            <v>215693.45</v>
          </cell>
          <cell r="AH98"/>
          <cell r="AI98"/>
          <cell r="AJ98">
            <v>0</v>
          </cell>
          <cell r="AK98"/>
          <cell r="AL98"/>
          <cell r="AM98">
            <v>24.580000000000002</v>
          </cell>
          <cell r="AN98"/>
          <cell r="AO98"/>
          <cell r="AP98">
            <v>37.6</v>
          </cell>
          <cell r="AQ98"/>
          <cell r="AR98"/>
          <cell r="AS98">
            <v>29595.74</v>
          </cell>
          <cell r="AT98"/>
          <cell r="AU98"/>
          <cell r="AV98">
            <v>61290.1</v>
          </cell>
          <cell r="AW98"/>
          <cell r="AX98"/>
        </row>
        <row r="99">
          <cell r="H99" t="str">
            <v>MEASURE COUNT</v>
          </cell>
          <cell r="I99">
            <v>62</v>
          </cell>
          <cell r="J99"/>
          <cell r="K99"/>
          <cell r="L99">
            <v>32</v>
          </cell>
          <cell r="M99"/>
          <cell r="N99"/>
          <cell r="O99">
            <v>54</v>
          </cell>
          <cell r="P99"/>
          <cell r="Q99"/>
          <cell r="R99">
            <v>31</v>
          </cell>
          <cell r="S99"/>
          <cell r="T99"/>
          <cell r="U99">
            <v>12</v>
          </cell>
          <cell r="V99"/>
          <cell r="W99"/>
          <cell r="X99">
            <v>16</v>
          </cell>
          <cell r="Y99"/>
          <cell r="Z99"/>
          <cell r="AA99">
            <v>32</v>
          </cell>
          <cell r="AB99"/>
          <cell r="AC99"/>
          <cell r="AD99">
            <v>73</v>
          </cell>
          <cell r="AE99"/>
          <cell r="AF99"/>
          <cell r="AG99">
            <v>21</v>
          </cell>
          <cell r="AH99"/>
          <cell r="AI99"/>
          <cell r="AJ99">
            <v>0</v>
          </cell>
          <cell r="AK99"/>
          <cell r="AL99"/>
          <cell r="AM99">
            <v>2</v>
          </cell>
          <cell r="AN99"/>
          <cell r="AO99"/>
          <cell r="AP99">
            <v>1</v>
          </cell>
          <cell r="AQ99"/>
          <cell r="AR99"/>
          <cell r="AS99">
            <v>4</v>
          </cell>
          <cell r="AT99"/>
          <cell r="AU99"/>
          <cell r="AV99">
            <v>9</v>
          </cell>
          <cell r="AW99"/>
          <cell r="AX99"/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315F-FDA3-4D97-98B3-ACDCC0D88D83}">
  <dimension ref="A1:S38"/>
  <sheetViews>
    <sheetView showGridLines="0" topLeftCell="B5" zoomScale="120" zoomScaleNormal="120" workbookViewId="0">
      <selection activeCell="K22" sqref="K22"/>
    </sheetView>
  </sheetViews>
  <sheetFormatPr defaultRowHeight="15" x14ac:dyDescent="0.25"/>
  <cols>
    <col min="1" max="1" width="27.85546875" hidden="1" customWidth="1"/>
    <col min="2" max="2" width="24.5703125" bestFit="1" customWidth="1"/>
    <col min="3" max="3" width="15.85546875" customWidth="1"/>
    <col min="4" max="4" width="17" customWidth="1"/>
    <col min="5" max="5" width="16.140625" bestFit="1" customWidth="1"/>
    <col min="6" max="6" width="14.5703125" style="17" bestFit="1" customWidth="1"/>
    <col min="7" max="7" width="12.5703125" bestFit="1" customWidth="1"/>
    <col min="8" max="8" width="13.28515625" customWidth="1"/>
    <col min="9" max="9" width="20.140625" customWidth="1"/>
    <col min="10" max="10" width="15.5703125" customWidth="1"/>
    <col min="11" max="11" width="17" customWidth="1"/>
    <col min="12" max="12" width="20.5703125" bestFit="1" customWidth="1"/>
    <col min="13" max="13" width="12.85546875" customWidth="1"/>
    <col min="14" max="14" width="19.5703125" customWidth="1"/>
    <col min="15" max="15" width="10.85546875" customWidth="1"/>
    <col min="16" max="16" width="2" customWidth="1"/>
    <col min="17" max="17" width="20.5703125" customWidth="1"/>
    <col min="18" max="18" width="18.7109375" customWidth="1"/>
    <col min="19" max="19" width="11.5703125" customWidth="1"/>
  </cols>
  <sheetData>
    <row r="1" spans="1:19" x14ac:dyDescent="0.25"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2"/>
    </row>
    <row r="2" spans="1:19" x14ac:dyDescent="0.25">
      <c r="B2" s="66" t="s">
        <v>68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2"/>
    </row>
    <row r="3" spans="1:19" x14ac:dyDescent="0.25">
      <c r="B3" s="67" t="s">
        <v>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2"/>
    </row>
    <row r="4" spans="1:19" x14ac:dyDescent="0.2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</row>
    <row r="5" spans="1:19" ht="51" x14ac:dyDescent="0.25">
      <c r="B5" s="4" t="s">
        <v>3</v>
      </c>
      <c r="C5" s="4" t="s">
        <v>4</v>
      </c>
      <c r="D5" s="4" t="s">
        <v>5</v>
      </c>
      <c r="E5" s="4" t="s">
        <v>6</v>
      </c>
      <c r="F5" s="14" t="s">
        <v>7</v>
      </c>
      <c r="G5" s="4" t="s">
        <v>8</v>
      </c>
      <c r="H5" s="4" t="s">
        <v>9</v>
      </c>
      <c r="I5" s="4" t="s">
        <v>69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/>
      <c r="Q5" s="4" t="s">
        <v>17</v>
      </c>
      <c r="R5" s="4" t="s">
        <v>18</v>
      </c>
      <c r="S5" s="4" t="s">
        <v>16</v>
      </c>
    </row>
    <row r="6" spans="1:19" x14ac:dyDescent="0.25">
      <c r="A6" t="str">
        <f>_xlfn.CONCAT(B6," ","T")</f>
        <v>Attic/Ceiling Insulation T</v>
      </c>
      <c r="B6" s="23" t="s">
        <v>19</v>
      </c>
      <c r="C6" s="24">
        <v>55</v>
      </c>
      <c r="D6" s="47">
        <v>4890.7</v>
      </c>
      <c r="E6" s="33">
        <v>212041.14</v>
      </c>
      <c r="F6" s="33">
        <f>ROUND(0.1*E6,2)</f>
        <v>21204.11</v>
      </c>
      <c r="G6" s="47">
        <v>45</v>
      </c>
      <c r="H6" s="25">
        <f>PV($C$23,G6,-D6)</f>
        <v>86169.89301612362</v>
      </c>
      <c r="I6" s="33">
        <f>ROUND(E6*0.3,2)</f>
        <v>63612.34</v>
      </c>
      <c r="J6" s="33">
        <f>ROUND(E6*0.1,2)</f>
        <v>21204.11</v>
      </c>
      <c r="K6" s="33">
        <f>$C$24*(D6/$D$20)</f>
        <v>113160.89915279411</v>
      </c>
      <c r="L6" s="38">
        <f>E6+I6+J6</f>
        <v>296857.58999999997</v>
      </c>
      <c r="M6" s="39">
        <f>IF(ISERROR(L6/H6),0,L6/H6)</f>
        <v>3.445026790789373</v>
      </c>
      <c r="N6" s="37">
        <f>IFERROR((L6+K6)/H6,0)</f>
        <v>4.7582569131897809</v>
      </c>
      <c r="O6" s="43">
        <f>IF(C6=0,0,(VLOOKUP($G6,'[1]APP 2885'!B10:G51,6)*$D6)/($L6+$K6))</f>
        <v>1.034753886042187</v>
      </c>
      <c r="P6" s="30"/>
      <c r="Q6" s="37">
        <f>IF(ISERROR((E6-F6)/H6),0,(E6-F6)/H6)</f>
        <v>2.214660170975165</v>
      </c>
      <c r="R6" s="37">
        <f>IF(C6=0,0,((E6-F6+K6)/H6))</f>
        <v>3.5278902933755734</v>
      </c>
      <c r="S6" s="43">
        <f>IF(C6=0,0,(VLOOKUP($G6,'[1]APP 2885'!B10:G51,4)*$D6)/($E6-$F6+$K6))</f>
        <v>1.2688557125207465</v>
      </c>
    </row>
    <row r="7" spans="1:19" x14ac:dyDescent="0.25">
      <c r="A7" t="str">
        <f t="shared" ref="A7:A19" si="0">_xlfn.CONCAT(B7," ","T")</f>
        <v>Wall Insulation T</v>
      </c>
      <c r="B7" s="26" t="s">
        <v>20</v>
      </c>
      <c r="C7" s="27">
        <v>28</v>
      </c>
      <c r="D7" s="48">
        <v>1561.9</v>
      </c>
      <c r="E7" s="34">
        <v>127567.86</v>
      </c>
      <c r="F7" s="34">
        <f t="shared" ref="F7:F19" si="1">ROUND(0.1*E7,2)</f>
        <v>12756.79</v>
      </c>
      <c r="G7" s="48">
        <v>45</v>
      </c>
      <c r="H7" s="28">
        <f t="shared" ref="H7:H19" si="2">PV($C$23,G7,-D7)</f>
        <v>27519.323594144706</v>
      </c>
      <c r="I7" s="34">
        <f t="shared" ref="I7:I19" si="3">ROUND(E7*0.3,2)</f>
        <v>38270.36</v>
      </c>
      <c r="J7" s="34">
        <f t="shared" ref="J7:J19" si="4">ROUND(E7*0.1,2)</f>
        <v>12756.79</v>
      </c>
      <c r="K7" s="34">
        <f t="shared" ref="K7:K19" si="5">$C$24*(D7/$D$20)</f>
        <v>36139.204691915089</v>
      </c>
      <c r="L7" s="41">
        <f t="shared" ref="L7:L19" si="6">E7+I7+J7</f>
        <v>178595.01</v>
      </c>
      <c r="M7" s="42">
        <f t="shared" ref="M7:M19" si="7">IF(ISERROR(L7/H7),0,L7/H7)</f>
        <v>6.4898037696682236</v>
      </c>
      <c r="N7" s="40">
        <f t="shared" ref="N7:N19" si="8">IFERROR((L7+K7)/H7,0)</f>
        <v>7.8030338920686315</v>
      </c>
      <c r="O7" s="44">
        <f>IF(C7=0,0,(VLOOKUP($G7,'[1]APP 2885'!B10:G51,6)*$D7)/($L7+$K7))</f>
        <v>0.63098852315825893</v>
      </c>
      <c r="P7" s="32"/>
      <c r="Q7" s="40">
        <f t="shared" ref="Q7:Q19" si="9">IF(ISERROR((E7-F7)/H7),0,(E7-F7)/H7)</f>
        <v>4.1720164235587678</v>
      </c>
      <c r="R7" s="40">
        <f t="shared" ref="R7:R19" si="10">IF(C7=0,0,((E7-F7+K7)/H7))</f>
        <v>5.4852465459591748</v>
      </c>
      <c r="S7" s="44">
        <f>IF(C7=0,0,(VLOOKUP($G7,'[1]APP 2885'!B10:G51,4)*$D7)/($E7-$F7+$K7))</f>
        <v>0.81607703762991513</v>
      </c>
    </row>
    <row r="8" spans="1:19" x14ac:dyDescent="0.25">
      <c r="A8" t="str">
        <f t="shared" si="0"/>
        <v>Floor Insulation T</v>
      </c>
      <c r="B8" s="23" t="s">
        <v>21</v>
      </c>
      <c r="C8" s="24">
        <v>48</v>
      </c>
      <c r="D8" s="47">
        <v>2724.8</v>
      </c>
      <c r="E8" s="33">
        <v>325757.09000000003</v>
      </c>
      <c r="F8" s="33">
        <f t="shared" si="1"/>
        <v>32575.71</v>
      </c>
      <c r="G8" s="47">
        <v>45</v>
      </c>
      <c r="H8" s="25">
        <f t="shared" si="2"/>
        <v>48008.613182230292</v>
      </c>
      <c r="I8" s="33">
        <f t="shared" si="3"/>
        <v>97727.13</v>
      </c>
      <c r="J8" s="33">
        <f t="shared" si="4"/>
        <v>32575.71</v>
      </c>
      <c r="K8" s="33">
        <f t="shared" si="5"/>
        <v>63046.35696557413</v>
      </c>
      <c r="L8" s="38">
        <f t="shared" si="6"/>
        <v>456059.93000000005</v>
      </c>
      <c r="M8" s="39">
        <f t="shared" si="7"/>
        <v>9.4995439311878354</v>
      </c>
      <c r="N8" s="37">
        <f t="shared" si="8"/>
        <v>10.812774053588242</v>
      </c>
      <c r="O8" s="43">
        <f>IF(C8=0,0,(VLOOKUP($G8,'[1]APP 2885'!B10:G51,6)*$D8)/($L8+$K8))</f>
        <v>0.45535260491976259</v>
      </c>
      <c r="P8" s="30"/>
      <c r="Q8" s="37">
        <f t="shared" si="9"/>
        <v>6.1068495956579083</v>
      </c>
      <c r="R8" s="37">
        <f t="shared" si="10"/>
        <v>7.4200797180583171</v>
      </c>
      <c r="S8" s="43">
        <f>IF(C8=0,0,(VLOOKUP($G8,'[1]APP 2885'!B10:G51,4)*$D8)/($E8-$F8+$K8))</f>
        <v>0.60327973849147076</v>
      </c>
    </row>
    <row r="9" spans="1:19" x14ac:dyDescent="0.25">
      <c r="A9" t="str">
        <f t="shared" si="0"/>
        <v>Duct Insulation T</v>
      </c>
      <c r="B9" s="26" t="s">
        <v>22</v>
      </c>
      <c r="C9" s="27">
        <v>28</v>
      </c>
      <c r="D9" s="48">
        <v>983.96</v>
      </c>
      <c r="E9" s="34">
        <v>90842.28</v>
      </c>
      <c r="F9" s="34">
        <f t="shared" si="1"/>
        <v>9084.23</v>
      </c>
      <c r="G9" s="48">
        <v>13</v>
      </c>
      <c r="H9" s="28">
        <f t="shared" si="2"/>
        <v>9209.6024235328841</v>
      </c>
      <c r="I9" s="34">
        <f t="shared" si="3"/>
        <v>27252.68</v>
      </c>
      <c r="J9" s="34">
        <f t="shared" si="4"/>
        <v>9084.23</v>
      </c>
      <c r="K9" s="34">
        <f t="shared" si="5"/>
        <v>22766.842850795038</v>
      </c>
      <c r="L9" s="41">
        <f t="shared" si="6"/>
        <v>127179.18999999999</v>
      </c>
      <c r="M9" s="42">
        <f t="shared" si="7"/>
        <v>13.809411541482476</v>
      </c>
      <c r="N9" s="40">
        <f t="shared" si="8"/>
        <v>16.281488163663248</v>
      </c>
      <c r="O9" s="44">
        <f>IF(C9=0,0,(VLOOKUP($G9,'[1]APP 2885'!B10:G51,6)*$D9)/($L9+$K9))</f>
        <v>0.11621468916980159</v>
      </c>
      <c r="P9" s="32"/>
      <c r="Q9" s="40">
        <f t="shared" si="9"/>
        <v>8.8774787705370777</v>
      </c>
      <c r="R9" s="40">
        <f t="shared" si="10"/>
        <v>11.349555392717852</v>
      </c>
      <c r="S9" s="44">
        <f>IF(C9=0,0,(VLOOKUP($G9,'[1]APP 2885'!B10:G51,4)*$D9)/($E9-$F9+$K9))</f>
        <v>0.15155964830897703</v>
      </c>
    </row>
    <row r="10" spans="1:19" x14ac:dyDescent="0.25">
      <c r="A10" t="str">
        <f t="shared" si="0"/>
        <v>Water Heater Insulation T</v>
      </c>
      <c r="B10" s="23" t="s">
        <v>23</v>
      </c>
      <c r="C10" s="24">
        <v>13</v>
      </c>
      <c r="D10" s="47">
        <v>83.2</v>
      </c>
      <c r="E10" s="33">
        <v>8427.6</v>
      </c>
      <c r="F10" s="33">
        <f t="shared" si="1"/>
        <v>842.76</v>
      </c>
      <c r="G10" s="47">
        <v>13</v>
      </c>
      <c r="H10" s="25">
        <f t="shared" si="2"/>
        <v>778.72974677622665</v>
      </c>
      <c r="I10" s="33">
        <f t="shared" si="3"/>
        <v>2528.2800000000002</v>
      </c>
      <c r="J10" s="33">
        <f t="shared" si="4"/>
        <v>842.76</v>
      </c>
      <c r="K10" s="33">
        <f t="shared" si="5"/>
        <v>1925.0796020022635</v>
      </c>
      <c r="L10" s="38">
        <f t="shared" si="6"/>
        <v>11798.640000000001</v>
      </c>
      <c r="M10" s="39">
        <f t="shared" si="7"/>
        <v>15.151135613919756</v>
      </c>
      <c r="N10" s="37">
        <f t="shared" si="8"/>
        <v>17.623212236100528</v>
      </c>
      <c r="O10" s="43">
        <f>IF(C10=0,0,(VLOOKUP($G10,'[1]APP 2885'!B10:G51,6)*$D10)/($L10+$K10))</f>
        <v>0.10736681036422688</v>
      </c>
      <c r="P10" s="30"/>
      <c r="Q10" s="37">
        <f t="shared" si="9"/>
        <v>9.7400157518055561</v>
      </c>
      <c r="R10" s="37">
        <f t="shared" si="10"/>
        <v>12.212092373986332</v>
      </c>
      <c r="S10" s="43">
        <f>IF(C10=0,0,(VLOOKUP($G10,'[1]APP 2885'!B10:G51,4)*$D10)/($E10-$F10+$K10))</f>
        <v>0.14085502886038817</v>
      </c>
    </row>
    <row r="11" spans="1:19" x14ac:dyDescent="0.25">
      <c r="A11" t="str">
        <f t="shared" si="0"/>
        <v>Furnace Tune Up T</v>
      </c>
      <c r="B11" s="26" t="s">
        <v>24</v>
      </c>
      <c r="C11" s="27">
        <v>16</v>
      </c>
      <c r="D11" s="48">
        <v>336</v>
      </c>
      <c r="E11" s="34">
        <v>11019.11</v>
      </c>
      <c r="F11" s="34">
        <f t="shared" si="1"/>
        <v>1101.9100000000001</v>
      </c>
      <c r="G11" s="48">
        <v>18</v>
      </c>
      <c r="H11" s="28">
        <f t="shared" si="2"/>
        <v>3909.3544133240539</v>
      </c>
      <c r="I11" s="34">
        <f t="shared" si="3"/>
        <v>3305.73</v>
      </c>
      <c r="J11" s="34">
        <f t="shared" si="4"/>
        <v>1101.9100000000001</v>
      </c>
      <c r="K11" s="34">
        <f t="shared" si="5"/>
        <v>7774.359931162986</v>
      </c>
      <c r="L11" s="41">
        <f t="shared" si="6"/>
        <v>15426.75</v>
      </c>
      <c r="M11" s="42">
        <f t="shared" si="7"/>
        <v>3.9461119072299486</v>
      </c>
      <c r="N11" s="40">
        <f t="shared" si="8"/>
        <v>5.9347676056404159</v>
      </c>
      <c r="O11" s="44">
        <f>IF(C11=0,0,(VLOOKUP($G11,'[1]APP 2885'!B10:G51,6)*$D11)/($L11+$K11))</f>
        <v>0.3595896931117985</v>
      </c>
      <c r="P11" s="32"/>
      <c r="Q11" s="40">
        <f t="shared" si="9"/>
        <v>2.5367871396360768</v>
      </c>
      <c r="R11" s="40">
        <f t="shared" si="10"/>
        <v>4.5254428380465432</v>
      </c>
      <c r="S11" s="44">
        <f>IF(C11=0,0,(VLOOKUP($G11,'[1]APP 2885'!B10:G51,4)*$D11)/($E11-$F11+$K11))</f>
        <v>0.42884177706885018</v>
      </c>
    </row>
    <row r="12" spans="1:19" x14ac:dyDescent="0.25">
      <c r="A12" t="str">
        <f t="shared" si="0"/>
        <v>Duct Sealing T</v>
      </c>
      <c r="B12" s="23" t="s">
        <v>25</v>
      </c>
      <c r="C12" s="24">
        <v>29</v>
      </c>
      <c r="D12" s="47">
        <v>2233</v>
      </c>
      <c r="E12" s="33">
        <v>43792.91</v>
      </c>
      <c r="F12" s="33">
        <f t="shared" si="1"/>
        <v>4379.29</v>
      </c>
      <c r="G12" s="47">
        <v>18</v>
      </c>
      <c r="H12" s="25">
        <f t="shared" si="2"/>
        <v>25980.917871882775</v>
      </c>
      <c r="I12" s="33">
        <f t="shared" si="3"/>
        <v>13137.87</v>
      </c>
      <c r="J12" s="33">
        <f t="shared" si="4"/>
        <v>4379.29</v>
      </c>
      <c r="K12" s="33">
        <f t="shared" si="5"/>
        <v>51667.100375854017</v>
      </c>
      <c r="L12" s="38">
        <f t="shared" si="6"/>
        <v>61310.070000000007</v>
      </c>
      <c r="M12" s="39">
        <f t="shared" si="7"/>
        <v>2.3598115471644423</v>
      </c>
      <c r="N12" s="37">
        <f t="shared" si="8"/>
        <v>4.3484672455749092</v>
      </c>
      <c r="O12" s="43">
        <f>IF(C12=0,0,(VLOOKUP($G12,'[1]APP 2885'!B10:G51,6)*$D12)/($L12+$K12))</f>
        <v>0.49076631867786652</v>
      </c>
      <c r="P12" s="30"/>
      <c r="Q12" s="37">
        <f t="shared" si="9"/>
        <v>1.517021846354953</v>
      </c>
      <c r="R12" s="37">
        <f t="shared" si="10"/>
        <v>3.5056775447654198</v>
      </c>
      <c r="S12" s="43">
        <f>IF(C12=0,0,(VLOOKUP($G12,'[1]APP 2885'!B10:G51,4)*$D12)/($E12-$F12+$K12))</f>
        <v>0.5535874089701085</v>
      </c>
    </row>
    <row r="13" spans="1:19" x14ac:dyDescent="0.25">
      <c r="A13" t="str">
        <f t="shared" si="0"/>
        <v>Infiltration T</v>
      </c>
      <c r="B13" s="26" t="s">
        <v>26</v>
      </c>
      <c r="C13" s="27">
        <v>67</v>
      </c>
      <c r="D13" s="48">
        <v>871</v>
      </c>
      <c r="E13" s="34">
        <v>329938.69</v>
      </c>
      <c r="F13" s="34">
        <f t="shared" si="1"/>
        <v>32993.870000000003</v>
      </c>
      <c r="G13" s="48">
        <v>10</v>
      </c>
      <c r="H13" s="28">
        <f t="shared" si="2"/>
        <v>6706.0772516457882</v>
      </c>
      <c r="I13" s="34">
        <f t="shared" si="3"/>
        <v>98981.61</v>
      </c>
      <c r="J13" s="34">
        <f t="shared" si="4"/>
        <v>32993.870000000003</v>
      </c>
      <c r="K13" s="34">
        <f t="shared" si="5"/>
        <v>20153.177083461196</v>
      </c>
      <c r="L13" s="41">
        <f t="shared" si="6"/>
        <v>461914.17</v>
      </c>
      <c r="M13" s="42">
        <f t="shared" si="7"/>
        <v>68.879935716016121</v>
      </c>
      <c r="N13" s="40">
        <f t="shared" si="8"/>
        <v>71.885146710046243</v>
      </c>
      <c r="O13" s="44">
        <f>IF(C13=0,0,(VLOOKUP($G13,'[1]APP 2885'!B10:G51,6)*$D13)/($L13+$K13))</f>
        <v>2.4969996563397136E-2</v>
      </c>
      <c r="P13" s="32"/>
      <c r="Q13" s="40">
        <f t="shared" si="9"/>
        <v>44.279958142015822</v>
      </c>
      <c r="R13" s="40">
        <f t="shared" si="10"/>
        <v>47.285169136045937</v>
      </c>
      <c r="S13" s="44">
        <f>IF(C13=0,0,(VLOOKUP($G13,'[1]APP 2885'!B10:G51,4)*$D13)/($E13-$F13+$K13))</f>
        <v>3.449961873180997E-2</v>
      </c>
    </row>
    <row r="14" spans="1:19" x14ac:dyDescent="0.25">
      <c r="A14" t="str">
        <f t="shared" si="0"/>
        <v>95%+ Furnace T</v>
      </c>
      <c r="B14" s="23" t="s">
        <v>27</v>
      </c>
      <c r="C14" s="24">
        <v>19</v>
      </c>
      <c r="D14" s="47">
        <v>2109</v>
      </c>
      <c r="E14" s="33">
        <v>196095.26</v>
      </c>
      <c r="F14" s="33">
        <f t="shared" si="1"/>
        <v>19609.53</v>
      </c>
      <c r="G14" s="47">
        <v>45</v>
      </c>
      <c r="H14" s="25">
        <f t="shared" si="2"/>
        <v>37158.75117488391</v>
      </c>
      <c r="I14" s="33">
        <f t="shared" si="3"/>
        <v>58828.58</v>
      </c>
      <c r="J14" s="33">
        <f t="shared" si="4"/>
        <v>19609.53</v>
      </c>
      <c r="K14" s="33">
        <f t="shared" si="5"/>
        <v>48797.991353639103</v>
      </c>
      <c r="L14" s="38">
        <f t="shared" si="6"/>
        <v>274533.37</v>
      </c>
      <c r="M14" s="39">
        <f t="shared" si="7"/>
        <v>7.3881215412201664</v>
      </c>
      <c r="N14" s="37">
        <f t="shared" si="8"/>
        <v>8.7013516636205743</v>
      </c>
      <c r="O14" s="43">
        <f>IF(C14=0,0,(VLOOKUP($G14,'[1]APP 2885'!B10:G51,6)*$D14)/($L14+$K14))</f>
        <v>0.56584597681477222</v>
      </c>
      <c r="P14" s="30"/>
      <c r="Q14" s="37">
        <f t="shared" si="9"/>
        <v>4.7495064936221283</v>
      </c>
      <c r="R14" s="37">
        <f t="shared" si="10"/>
        <v>6.0627366160225362</v>
      </c>
      <c r="S14" s="43">
        <f>IF(C14=0,0,(VLOOKUP($G14,'[1]APP 2885'!B10:G51,4)*$D14)/($E14-$F14+$K14))</f>
        <v>0.7383437604836649</v>
      </c>
    </row>
    <row r="15" spans="1:19" x14ac:dyDescent="0.25">
      <c r="A15" t="str">
        <f t="shared" si="0"/>
        <v>90%+ Direct Vent Space Heater T</v>
      </c>
      <c r="B15" s="26" t="s">
        <v>28</v>
      </c>
      <c r="C15" s="27">
        <f>INDEX('[1]2025 WIP report WIP'!$H$4:$AX$99,MATCH(C$29,'[1]2025 WIP report WIP'!$H$4:$H$99,0),MATCH('2025 Totals'!$B15,'[1]2025 WIP report WIP'!$H$4:$AX$4,0))</f>
        <v>0</v>
      </c>
      <c r="D15" s="48">
        <f>INDEX('[1]2025 WIP report WIP'!$H$4:$AX$99,MATCH(D$29,'[1]2025 WIP report WIP'!$H$4:$H$99,0),MATCH('2025 Totals'!$A15,'[1]2025 WIP report WIP'!$H$4:$AX$4,0))</f>
        <v>0</v>
      </c>
      <c r="E15" s="34">
        <f>INDEX('[1]2025 WIP report WIP'!$H$4:$AX$99,MATCH(E$29,'[1]2025 WIP report WIP'!$H$4:$H$99,0),MATCH('2025 Totals'!$B15,'[1]2025 WIP report WIP'!$H$4:$AX$4,0))</f>
        <v>0</v>
      </c>
      <c r="F15" s="34">
        <f t="shared" si="1"/>
        <v>0</v>
      </c>
      <c r="G15" s="48">
        <v>18</v>
      </c>
      <c r="H15" s="28">
        <f t="shared" si="2"/>
        <v>0</v>
      </c>
      <c r="I15" s="34">
        <f t="shared" si="3"/>
        <v>0</v>
      </c>
      <c r="J15" s="34">
        <f t="shared" si="4"/>
        <v>0</v>
      </c>
      <c r="K15" s="34">
        <f t="shared" si="5"/>
        <v>0</v>
      </c>
      <c r="L15" s="41">
        <f t="shared" si="6"/>
        <v>0</v>
      </c>
      <c r="M15" s="42">
        <f t="shared" si="7"/>
        <v>0</v>
      </c>
      <c r="N15" s="40">
        <f t="shared" si="8"/>
        <v>0</v>
      </c>
      <c r="O15" s="44">
        <f>IF(C15=0,0,(VLOOKUP($G15,'[1]APP 2885'!B10:G51,6)*$D15)/($L15+$K15))</f>
        <v>0</v>
      </c>
      <c r="P15" s="32"/>
      <c r="Q15" s="40">
        <f t="shared" si="9"/>
        <v>0</v>
      </c>
      <c r="R15" s="40">
        <f t="shared" si="10"/>
        <v>0</v>
      </c>
      <c r="S15" s="44">
        <f>IF(C15=0,0,(VLOOKUP($G15,'[1]APP 2885'!B10:G51,4)*$D15)/($E15-$F15+$K15))</f>
        <v>0</v>
      </c>
    </row>
    <row r="16" spans="1:19" x14ac:dyDescent="0.25">
      <c r="A16" t="str">
        <f t="shared" si="0"/>
        <v>Low Flow Faucet Aerator T</v>
      </c>
      <c r="B16" s="23" t="s">
        <v>29</v>
      </c>
      <c r="C16" s="24">
        <f>INDEX('[1]2025 WIP report WIP'!$H$4:$AX$99,MATCH(C$29,'[1]2025 WIP report WIP'!$H$4:$H$99,0),MATCH('2025 Totals'!$B16,'[1]2025 WIP report WIP'!$H$4:$AX$4,0))</f>
        <v>2</v>
      </c>
      <c r="D16" s="47">
        <f>INDEX('[1]2025 WIP report WIP'!$H$4:$AX$99,MATCH(D$29,'[1]2025 WIP report WIP'!$H$4:$H$99,0),MATCH('2025 Totals'!$A16,'[1]2025 WIP report WIP'!$H$4:$AX$4,0))</f>
        <v>15</v>
      </c>
      <c r="E16" s="33">
        <f>INDEX('[1]2025 WIP report WIP'!$H$4:$AX$99,MATCH(E$29,'[1]2025 WIP report WIP'!$H$4:$H$99,0),MATCH('2025 Totals'!$B16,'[1]2025 WIP report WIP'!$H$4:$AX$4,0))</f>
        <v>24.580000000000002</v>
      </c>
      <c r="F16" s="33">
        <f t="shared" si="1"/>
        <v>2.46</v>
      </c>
      <c r="G16" s="47">
        <v>20</v>
      </c>
      <c r="H16" s="25">
        <f t="shared" si="2"/>
        <v>185.98579731095236</v>
      </c>
      <c r="I16" s="33">
        <f t="shared" si="3"/>
        <v>7.37</v>
      </c>
      <c r="J16" s="33">
        <f t="shared" si="4"/>
        <v>2.46</v>
      </c>
      <c r="K16" s="33">
        <f t="shared" si="5"/>
        <v>347.06963978406191</v>
      </c>
      <c r="L16" s="38">
        <f t="shared" si="6"/>
        <v>34.410000000000004</v>
      </c>
      <c r="M16" s="39">
        <f t="shared" si="7"/>
        <v>0.18501412740925277</v>
      </c>
      <c r="N16" s="37">
        <f t="shared" si="8"/>
        <v>2.0511224260111676</v>
      </c>
      <c r="O16" s="43">
        <f>IF(C16=0,0,(VLOOKUP($G16,'[1]APP 2885'!B10:G51,6)*$D16)/($L16+$K16))</f>
        <v>1.5449055166708345</v>
      </c>
      <c r="P16" s="30"/>
      <c r="Q16" s="37">
        <f t="shared" si="9"/>
        <v>0.11893381279548594</v>
      </c>
      <c r="R16" s="37">
        <f t="shared" si="10"/>
        <v>1.9850421113974008</v>
      </c>
      <c r="S16" s="43">
        <f>IF(C16=0,0,(VLOOKUP($G16,'[1]APP 2885'!B10:G51,4)*$D16)/($E16-$F16+$K16))</f>
        <v>1.4512866620888605</v>
      </c>
    </row>
    <row r="17" spans="1:19" x14ac:dyDescent="0.25">
      <c r="A17" t="str">
        <f t="shared" si="0"/>
        <v>Low Flow Showerhead T</v>
      </c>
      <c r="B17" s="26" t="s">
        <v>30</v>
      </c>
      <c r="C17" s="27">
        <f>INDEX('[1]2025 WIP report WIP'!$H$4:$AX$99,MATCH(C$29,'[1]2025 WIP report WIP'!$H$4:$H$99,0),MATCH('2025 Totals'!$B17,'[1]2025 WIP report WIP'!$H$4:$AX$4,0))</f>
        <v>1</v>
      </c>
      <c r="D17" s="48">
        <f>INDEX('[1]2025 WIP report WIP'!$H$4:$AX$99,MATCH(D$29,'[1]2025 WIP report WIP'!$H$4:$H$99,0),MATCH('2025 Totals'!$A17,'[1]2025 WIP report WIP'!$H$4:$AX$4,0))</f>
        <v>5</v>
      </c>
      <c r="E17" s="34">
        <f>INDEX('[1]2025 WIP report WIP'!$H$4:$AX$99,MATCH(E$29,'[1]2025 WIP report WIP'!$H$4:$H$99,0),MATCH('2025 Totals'!$B17,'[1]2025 WIP report WIP'!$H$4:$AX$4,0))</f>
        <v>37.6</v>
      </c>
      <c r="F17" s="34">
        <f t="shared" si="1"/>
        <v>3.76</v>
      </c>
      <c r="G17" s="48">
        <v>10</v>
      </c>
      <c r="H17" s="28">
        <f t="shared" si="2"/>
        <v>38.496425095555615</v>
      </c>
      <c r="I17" s="34">
        <f t="shared" si="3"/>
        <v>11.28</v>
      </c>
      <c r="J17" s="34">
        <f t="shared" si="4"/>
        <v>3.76</v>
      </c>
      <c r="K17" s="34">
        <f t="shared" si="5"/>
        <v>115.68987992802063</v>
      </c>
      <c r="L17" s="41">
        <f t="shared" si="6"/>
        <v>52.64</v>
      </c>
      <c r="M17" s="42">
        <f t="shared" si="7"/>
        <v>1.3673996967078705</v>
      </c>
      <c r="N17" s="40">
        <f t="shared" si="8"/>
        <v>4.3726106907379876</v>
      </c>
      <c r="O17" s="44">
        <f>IF(C17=0,0,(VLOOKUP($G17,'[1]APP 2885'!B10:G51,6)*$D17)/($L17+$K17))</f>
        <v>0.41050347109822555</v>
      </c>
      <c r="P17" s="32"/>
      <c r="Q17" s="40">
        <f t="shared" si="9"/>
        <v>0.87904266216934535</v>
      </c>
      <c r="R17" s="40">
        <f t="shared" si="10"/>
        <v>3.8842536561994625</v>
      </c>
      <c r="S17" s="44">
        <f>IF(C17=0,0,(VLOOKUP($G17,'[1]APP 2885'!B10:G51,4)*$D17)/($E17-$F17+$K17))</f>
        <v>0.41998294942943915</v>
      </c>
    </row>
    <row r="18" spans="1:19" x14ac:dyDescent="0.25">
      <c r="A18" t="str">
        <f t="shared" si="0"/>
        <v>0.91+ Tankless Water Heater T</v>
      </c>
      <c r="B18" s="23" t="s">
        <v>31</v>
      </c>
      <c r="C18" s="24">
        <f>INDEX('[1]2025 WIP report WIP'!$H$4:$AX$99,MATCH(C$29,'[1]2025 WIP report WIP'!$H$4:$H$99,0),MATCH('2025 Totals'!$B18,'[1]2025 WIP report WIP'!$H$4:$AX$4,0))</f>
        <v>4</v>
      </c>
      <c r="D18" s="47">
        <f>INDEX('[1]2025 WIP report WIP'!$H$4:$AX$99,MATCH(D$29,'[1]2025 WIP report WIP'!$H$4:$H$99,0),MATCH('2025 Totals'!$A18,'[1]2025 WIP report WIP'!$H$4:$AX$4,0))</f>
        <v>216</v>
      </c>
      <c r="E18" s="33">
        <f>INDEX('[1]2025 WIP report WIP'!$H$4:$AX$99,MATCH(E$29,'[1]2025 WIP report WIP'!$H$4:$H$99,0),MATCH('2025 Totals'!$B18,'[1]2025 WIP report WIP'!$H$4:$AX$4,0))</f>
        <v>29595.74</v>
      </c>
      <c r="F18" s="33">
        <f t="shared" si="1"/>
        <v>2959.57</v>
      </c>
      <c r="G18" s="47">
        <v>10</v>
      </c>
      <c r="H18" s="25">
        <f t="shared" si="2"/>
        <v>1663.0455641280023</v>
      </c>
      <c r="I18" s="33">
        <f t="shared" si="3"/>
        <v>8878.7199999999993</v>
      </c>
      <c r="J18" s="33">
        <f t="shared" si="4"/>
        <v>2959.57</v>
      </c>
      <c r="K18" s="33">
        <f t="shared" si="5"/>
        <v>4997.8028128904907</v>
      </c>
      <c r="L18" s="38">
        <f t="shared" si="6"/>
        <v>41434.03</v>
      </c>
      <c r="M18" s="39">
        <f t="shared" si="7"/>
        <v>24.914548881723171</v>
      </c>
      <c r="N18" s="37">
        <f t="shared" si="8"/>
        <v>27.919759875753289</v>
      </c>
      <c r="O18" s="43">
        <f>IF(C18=0,0,(VLOOKUP($G18,'[1]APP 2885'!B10:G51,6)*$D18)/($L18+$K18))</f>
        <v>6.4290376217310666E-2</v>
      </c>
      <c r="P18" s="30"/>
      <c r="Q18" s="37">
        <f t="shared" si="9"/>
        <v>16.016500434229744</v>
      </c>
      <c r="R18" s="37">
        <f t="shared" si="10"/>
        <v>19.021711428259863</v>
      </c>
      <c r="S18" s="43">
        <f>IF(C18=0,0,(VLOOKUP($G18,'[1]APP 2885'!B10:G51,4)*$D18)/($E18-$F18+$K18))</f>
        <v>8.5760963886726826E-2</v>
      </c>
    </row>
    <row r="19" spans="1:19" x14ac:dyDescent="0.25">
      <c r="A19" t="str">
        <f t="shared" si="0"/>
        <v>0.64+ Storage Water Heater T</v>
      </c>
      <c r="B19" s="26" t="s">
        <v>32</v>
      </c>
      <c r="C19" s="27">
        <v>8</v>
      </c>
      <c r="D19" s="48">
        <f>INDEX('[1]2025 WIP report WIP'!$H$4:$AX$99,MATCH(D$29,'[1]2025 WIP report WIP'!$H$4:$H$99,0),MATCH('2025 Totals'!$A19,'[1]2025 WIP report WIP'!$H$4:$AX$4,0))</f>
        <v>264</v>
      </c>
      <c r="E19" s="34">
        <v>51717.99</v>
      </c>
      <c r="F19" s="34">
        <f t="shared" si="1"/>
        <v>5171.8</v>
      </c>
      <c r="G19" s="48">
        <v>16</v>
      </c>
      <c r="H19" s="28">
        <f t="shared" si="2"/>
        <v>2848.9912271999729</v>
      </c>
      <c r="I19" s="34">
        <f t="shared" si="3"/>
        <v>15515.4</v>
      </c>
      <c r="J19" s="34">
        <f t="shared" si="4"/>
        <v>5171.8</v>
      </c>
      <c r="K19" s="34">
        <f t="shared" si="5"/>
        <v>6108.4256601994884</v>
      </c>
      <c r="L19" s="41">
        <f t="shared" si="6"/>
        <v>72405.19</v>
      </c>
      <c r="M19" s="42">
        <f t="shared" si="7"/>
        <v>25.414325361458133</v>
      </c>
      <c r="N19" s="40">
        <f t="shared" si="8"/>
        <v>27.55839151437603</v>
      </c>
      <c r="O19" s="44">
        <f>IF(C19=0,0,(VLOOKUP($G19,'[1]APP 2885'!B10:G51,6)*$D19)/($L19+$K19))</f>
        <v>7.4176178883483129E-2</v>
      </c>
      <c r="P19" s="32"/>
      <c r="Q19" s="40">
        <f t="shared" si="9"/>
        <v>16.337779335932257</v>
      </c>
      <c r="R19" s="40">
        <f t="shared" si="10"/>
        <v>18.481845488850155</v>
      </c>
      <c r="S19" s="44">
        <f>IF(C19=0,0,(VLOOKUP($G19,'[1]APP 2885'!B10:G51,4)*$D19)/($E19-$F19+$K19))</f>
        <v>0.10057693772139739</v>
      </c>
    </row>
    <row r="20" spans="1:19" s="20" customFormat="1" ht="15.75" thickBot="1" x14ac:dyDescent="0.3">
      <c r="B20" s="18" t="s">
        <v>33</v>
      </c>
      <c r="C20" s="18">
        <f>SUM(C6:C19)</f>
        <v>318</v>
      </c>
      <c r="D20" s="65">
        <f>SUM(D6:D19)</f>
        <v>16293.560000000001</v>
      </c>
      <c r="E20" s="35">
        <f>SUM(E6:E19)</f>
        <v>1426857.8500000003</v>
      </c>
      <c r="F20" s="36">
        <f>SUM(F6:F19)</f>
        <v>142685.78999999998</v>
      </c>
      <c r="G20" s="46">
        <f>SUMPRODUCT(D6:D19,G6:G19)/SUM(D6:D19)</f>
        <v>35.808447018331165</v>
      </c>
      <c r="H20" s="21">
        <f>SUM(H6:H19)</f>
        <v>250177.78168827877</v>
      </c>
      <c r="I20" s="35">
        <f>SUM(I6:I19)</f>
        <v>428057.35000000003</v>
      </c>
      <c r="J20" s="35">
        <f>SUM(J6:J19)</f>
        <v>142685.78999999998</v>
      </c>
      <c r="K20" s="35">
        <f>C24</f>
        <v>377000</v>
      </c>
      <c r="L20" s="35">
        <f>SUM(L6:L19)+1400</f>
        <v>1999000.9899999995</v>
      </c>
      <c r="M20" s="35">
        <f>L20/H20</f>
        <v>7.9903218283818367</v>
      </c>
      <c r="N20" s="35">
        <f>(L20+K20)/H20</f>
        <v>9.4972502112937178</v>
      </c>
      <c r="O20" s="45">
        <f>IF(C20=0,0,(VLOOKUP($G20,'[1]APP 2885'!B10:G51,6)*$D20)/($L20+$K20))</f>
        <v>0.46494230122353625</v>
      </c>
      <c r="P20" s="18"/>
      <c r="Q20" s="35">
        <f>E20/H20</f>
        <v>5.7033755770441017</v>
      </c>
      <c r="R20" s="35">
        <f>(E20+K20)/H20</f>
        <v>7.2103039599559846</v>
      </c>
      <c r="S20" s="46">
        <f>IF(C20=0,0,(VLOOKUP($G20,'[1]APP 2885'!B10:G51,4)*$D20)/($E20-$F20+$K20))</f>
        <v>0.60459422752390857</v>
      </c>
    </row>
    <row r="21" spans="1:19" ht="15.75" thickBot="1" x14ac:dyDescent="0.3">
      <c r="B21" s="5" t="s">
        <v>34</v>
      </c>
      <c r="C21" s="6">
        <v>5.0599999999999999E-2</v>
      </c>
      <c r="D21" s="3"/>
      <c r="E21" s="3"/>
      <c r="F21" s="15"/>
      <c r="G21" s="3"/>
      <c r="H21" s="3"/>
      <c r="I21" s="3"/>
      <c r="J21" s="3"/>
      <c r="K21" s="1"/>
      <c r="L21" s="2"/>
      <c r="M21" s="2"/>
      <c r="N21" s="7"/>
      <c r="O21" s="2"/>
      <c r="P21" s="7"/>
      <c r="Q21" s="7"/>
      <c r="R21" s="2"/>
      <c r="S21" s="2"/>
    </row>
    <row r="22" spans="1:19" ht="16.5" thickBot="1" x14ac:dyDescent="0.3">
      <c r="B22" s="5" t="s">
        <v>35</v>
      </c>
      <c r="C22" s="6">
        <v>0.02</v>
      </c>
      <c r="D22" s="8"/>
      <c r="E22" s="8"/>
      <c r="F22" s="16"/>
      <c r="G22" s="8"/>
      <c r="H22" s="8"/>
      <c r="I22" s="8"/>
      <c r="J22" s="8"/>
      <c r="K22" s="9"/>
      <c r="L22" s="10"/>
      <c r="M22" s="10"/>
      <c r="N22" s="7"/>
      <c r="O22" s="2"/>
      <c r="P22" s="7"/>
      <c r="Q22" s="7"/>
      <c r="R22" s="2"/>
      <c r="S22" s="2"/>
    </row>
    <row r="23" spans="1:19" ht="16.5" thickBot="1" x14ac:dyDescent="0.3">
      <c r="B23" s="5" t="s">
        <v>36</v>
      </c>
      <c r="C23" s="6">
        <v>5.0599999999999999E-2</v>
      </c>
      <c r="D23" s="11"/>
      <c r="E23" s="61"/>
      <c r="F23" s="16"/>
      <c r="G23" s="11"/>
      <c r="H23" s="11"/>
      <c r="I23" s="11"/>
      <c r="J23" s="11"/>
      <c r="K23" s="11"/>
      <c r="L23" s="10"/>
      <c r="M23" s="10"/>
      <c r="N23" s="7"/>
      <c r="O23" s="2"/>
      <c r="P23" s="7"/>
      <c r="Q23" s="7"/>
      <c r="R23" s="2"/>
      <c r="S23" s="2"/>
    </row>
    <row r="24" spans="1:19" ht="15.75" thickBot="1" x14ac:dyDescent="0.3">
      <c r="B24" s="5" t="s">
        <v>37</v>
      </c>
      <c r="C24" s="12">
        <v>377000</v>
      </c>
      <c r="D24" s="2"/>
      <c r="E24" s="13"/>
      <c r="F24" s="16"/>
      <c r="G24" s="62"/>
      <c r="H24" s="2"/>
      <c r="I24" s="2"/>
      <c r="J24" s="2"/>
      <c r="K24" s="7"/>
      <c r="L24" s="2"/>
      <c r="M24" s="2"/>
      <c r="N24" s="7"/>
      <c r="O24" s="2"/>
      <c r="P24" s="7"/>
      <c r="Q24" s="7"/>
      <c r="R24" s="2"/>
      <c r="S24" s="2"/>
    </row>
    <row r="25" spans="1:19" ht="30.75" thickBot="1" x14ac:dyDescent="0.3">
      <c r="B25" s="5" t="s">
        <v>70</v>
      </c>
      <c r="C25" s="49">
        <f>I20</f>
        <v>428057.35000000003</v>
      </c>
      <c r="D25" s="2"/>
      <c r="E25" s="7"/>
      <c r="F25" s="16"/>
      <c r="G25" s="62"/>
      <c r="H25" s="2"/>
      <c r="I25" s="7"/>
      <c r="J25" s="7"/>
      <c r="K25" s="2"/>
      <c r="L25" s="63"/>
      <c r="M25" s="7"/>
      <c r="N25" s="2"/>
      <c r="O25" s="7"/>
      <c r="P25" s="7"/>
      <c r="Q25" s="2"/>
      <c r="R25" s="2"/>
      <c r="S25" s="2"/>
    </row>
    <row r="26" spans="1:19" ht="15.75" thickBot="1" x14ac:dyDescent="0.3">
      <c r="B26" s="5" t="s">
        <v>39</v>
      </c>
      <c r="C26" s="49">
        <f>J20</f>
        <v>142685.78999999998</v>
      </c>
      <c r="D26" s="2"/>
      <c r="E26" s="7"/>
      <c r="F26" s="16"/>
      <c r="G26" s="62"/>
      <c r="H26" s="22"/>
      <c r="I26" s="7"/>
      <c r="J26" s="7"/>
      <c r="K26" s="2"/>
      <c r="L26" s="63"/>
      <c r="M26" s="7"/>
      <c r="N26" s="2"/>
      <c r="O26" s="7"/>
      <c r="P26" s="7"/>
      <c r="Q26" s="2"/>
      <c r="R26" s="2"/>
      <c r="S26" s="2"/>
    </row>
    <row r="27" spans="1:19" x14ac:dyDescent="0.25">
      <c r="F27" s="16"/>
      <c r="G27" s="62"/>
      <c r="L27" s="63"/>
    </row>
    <row r="28" spans="1:19" x14ac:dyDescent="0.25">
      <c r="F28" s="16"/>
      <c r="G28" s="62"/>
    </row>
    <row r="29" spans="1:19" ht="48" hidden="1" thickBot="1" x14ac:dyDescent="0.3">
      <c r="C29" s="64" t="s">
        <v>71</v>
      </c>
      <c r="D29" s="64" t="s">
        <v>72</v>
      </c>
      <c r="E29" s="64" t="s">
        <v>6</v>
      </c>
      <c r="F29" s="16"/>
      <c r="G29" s="62"/>
    </row>
    <row r="30" spans="1:19" x14ac:dyDescent="0.25">
      <c r="F30" s="16"/>
      <c r="G30" s="62"/>
    </row>
    <row r="31" spans="1:19" x14ac:dyDescent="0.25">
      <c r="F31" s="16"/>
      <c r="G31" s="62"/>
    </row>
    <row r="32" spans="1:19" x14ac:dyDescent="0.25">
      <c r="F32" s="16"/>
      <c r="G32" s="62"/>
    </row>
    <row r="33" spans="6:7" x14ac:dyDescent="0.25">
      <c r="F33" s="16"/>
      <c r="G33" s="62"/>
    </row>
    <row r="34" spans="6:7" x14ac:dyDescent="0.25">
      <c r="F34" s="16"/>
      <c r="G34" s="62"/>
    </row>
    <row r="35" spans="6:7" x14ac:dyDescent="0.25">
      <c r="F35" s="16"/>
      <c r="G35" s="62"/>
    </row>
    <row r="36" spans="6:7" x14ac:dyDescent="0.25">
      <c r="G36" s="62"/>
    </row>
    <row r="37" spans="6:7" x14ac:dyDescent="0.25">
      <c r="G37" s="62"/>
    </row>
    <row r="38" spans="6:7" x14ac:dyDescent="0.25">
      <c r="G38" s="62"/>
    </row>
  </sheetData>
  <mergeCells count="4">
    <mergeCell ref="B1:R1"/>
    <mergeCell ref="B2:R2"/>
    <mergeCell ref="B3:R3"/>
    <mergeCell ref="B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8206A-7D84-4813-BB7A-865197B78E3A}">
  <dimension ref="A1:S38"/>
  <sheetViews>
    <sheetView showGridLines="0" topLeftCell="B1" zoomScale="120" zoomScaleNormal="120" workbookViewId="0">
      <selection activeCell="C6" sqref="C6:E19"/>
    </sheetView>
  </sheetViews>
  <sheetFormatPr defaultRowHeight="15" x14ac:dyDescent="0.25"/>
  <cols>
    <col min="1" max="1" width="27.85546875" hidden="1" customWidth="1"/>
    <col min="2" max="2" width="24.5703125" bestFit="1" customWidth="1"/>
    <col min="3" max="3" width="15.85546875" customWidth="1"/>
    <col min="4" max="4" width="17" customWidth="1"/>
    <col min="5" max="5" width="16.140625" bestFit="1" customWidth="1"/>
    <col min="6" max="6" width="14.5703125" style="17" bestFit="1" customWidth="1"/>
    <col min="7" max="7" width="12.5703125" bestFit="1" customWidth="1"/>
    <col min="8" max="8" width="13.28515625" customWidth="1"/>
    <col min="9" max="9" width="20.140625" customWidth="1"/>
    <col min="10" max="10" width="15.5703125" customWidth="1"/>
    <col min="11" max="11" width="17" customWidth="1"/>
    <col min="12" max="12" width="20.5703125" bestFit="1" customWidth="1"/>
    <col min="13" max="13" width="12.85546875" customWidth="1"/>
    <col min="14" max="14" width="19.5703125" customWidth="1"/>
    <col min="15" max="15" width="10.85546875" customWidth="1"/>
    <col min="16" max="16" width="2" customWidth="1"/>
    <col min="17" max="17" width="20.5703125" customWidth="1"/>
    <col min="18" max="18" width="18.7109375" customWidth="1"/>
    <col min="19" max="19" width="11.5703125" customWidth="1"/>
  </cols>
  <sheetData>
    <row r="1" spans="1:19" x14ac:dyDescent="0.25"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2"/>
    </row>
    <row r="2" spans="1:19" x14ac:dyDescent="0.25">
      <c r="B2" s="66" t="s">
        <v>68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2"/>
    </row>
    <row r="3" spans="1:19" x14ac:dyDescent="0.25">
      <c r="B3" s="67" t="s">
        <v>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2"/>
    </row>
    <row r="4" spans="1:19" x14ac:dyDescent="0.2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</row>
    <row r="5" spans="1:19" ht="51" x14ac:dyDescent="0.25">
      <c r="B5" s="4" t="s">
        <v>3</v>
      </c>
      <c r="C5" s="4" t="s">
        <v>4</v>
      </c>
      <c r="D5" s="4" t="s">
        <v>5</v>
      </c>
      <c r="E5" s="4" t="s">
        <v>6</v>
      </c>
      <c r="F5" s="14" t="s">
        <v>7</v>
      </c>
      <c r="G5" s="4" t="s">
        <v>8</v>
      </c>
      <c r="H5" s="4" t="s">
        <v>9</v>
      </c>
      <c r="I5" s="4" t="s">
        <v>69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/>
      <c r="Q5" s="4" t="s">
        <v>17</v>
      </c>
      <c r="R5" s="4" t="s">
        <v>18</v>
      </c>
      <c r="S5" s="4" t="s">
        <v>16</v>
      </c>
    </row>
    <row r="6" spans="1:19" x14ac:dyDescent="0.25">
      <c r="A6" t="str">
        <f>_xlfn.CONCAT(B6," ","T")</f>
        <v>Attic/Ceiling Insulation T</v>
      </c>
      <c r="B6" s="23" t="s">
        <v>19</v>
      </c>
      <c r="C6" s="24">
        <f>INDEX('[1]2025 WIP report WIP'!$H$4:$AX$99,MATCH(C$29,'[1]2025 WIP report WIP'!$H$4:$H$99,0),MATCH('2025.Org'!$B6,'[1]2025 WIP report WIP'!$H$4:$AX$4,0))</f>
        <v>62</v>
      </c>
      <c r="D6" s="47">
        <f>INDEX('[1]2025 WIP report WIP'!$H$4:$AX$99,MATCH(D$29,'[1]2025 WIP report WIP'!$H$4:$H$99,0),MATCH('2025.Org'!$A6,'[1]2025 WIP report WIP'!$H$4:$AX$4,0))</f>
        <v>5497.9440000000013</v>
      </c>
      <c r="E6" s="33">
        <f>INDEX('[1]2025 WIP report WIP'!$H$4:$AX$99,MATCH(E$29,'[1]2025 WIP report WIP'!$H$4:$H$99,0),MATCH('2025.Org'!$B6,'[1]2025 WIP report WIP'!$H$4:$AX$4,0))</f>
        <v>243153.76</v>
      </c>
      <c r="F6" s="33">
        <f>ROUND(0.1*E6,2)</f>
        <v>24315.38</v>
      </c>
      <c r="G6" s="47">
        <v>45</v>
      </c>
      <c r="H6" s="25">
        <f>PV($C$23,G6,-D6)</f>
        <v>96869.005722828821</v>
      </c>
      <c r="I6" s="33">
        <f>ROUND(E6*0.3,2)</f>
        <v>72946.13</v>
      </c>
      <c r="J6" s="33">
        <f>ROUND(E6*0.1,2)</f>
        <v>24315.38</v>
      </c>
      <c r="K6" s="60">
        <f>$C$24*(D6/$D$20)</f>
        <v>113842.07234352466</v>
      </c>
      <c r="L6" s="38">
        <f>E6+I6+J6</f>
        <v>340415.27</v>
      </c>
      <c r="M6" s="39">
        <f>IF(ISERROR(L6/H6),0,L6/H6)</f>
        <v>3.5141815223543209</v>
      </c>
      <c r="N6" s="37">
        <f>IFERROR((L6+K6)/H6,0)</f>
        <v>4.6893982131218594</v>
      </c>
      <c r="O6" s="43">
        <f>IF(C6=0,0,(VLOOKUP($G6,'[1]APP 2885'!B10:G51,6)*$D6)/($L6+$K6))</f>
        <v>1.049948118701661</v>
      </c>
      <c r="P6" s="30"/>
      <c r="Q6" s="37">
        <f>IF(ISERROR((E6-F6)/H6),0,(E6-F6)/H6)</f>
        <v>2.2591166118310539</v>
      </c>
      <c r="R6" s="37">
        <f>IF(C6=0,0,((E6-F6+K6)/H6))</f>
        <v>3.4343333025985925</v>
      </c>
      <c r="S6" s="43">
        <f>IF(C6=0,0,(VLOOKUP($G6,'[1]APP 2885'!B10:G51,4)*$D6)/($E6-$F6+$K6))</f>
        <v>1.303421467132799</v>
      </c>
    </row>
    <row r="7" spans="1:19" x14ac:dyDescent="0.25">
      <c r="A7" t="str">
        <f t="shared" ref="A7:A19" si="0">_xlfn.CONCAT(B7," ","T")</f>
        <v>Wall Insulation T</v>
      </c>
      <c r="B7" s="26" t="s">
        <v>20</v>
      </c>
      <c r="C7" s="27">
        <f>INDEX('[1]2025 WIP report WIP'!$H$4:$AX$99,MATCH(C$29,'[1]2025 WIP report WIP'!$H$4:$H$99,0),MATCH('2025.Org'!$B7,'[1]2025 WIP report WIP'!$H$4:$AX$4,0))</f>
        <v>32</v>
      </c>
      <c r="D7" s="48">
        <f>INDEX('[1]2025 WIP report WIP'!$H$4:$AX$99,MATCH(D$29,'[1]2025 WIP report WIP'!$H$4:$H$99,0),MATCH('2025.Org'!$A7,'[1]2025 WIP report WIP'!$H$4:$AX$4,0))</f>
        <v>1912.866</v>
      </c>
      <c r="E7" s="34">
        <f>INDEX('[1]2025 WIP report WIP'!$H$4:$AX$99,MATCH(E$29,'[1]2025 WIP report WIP'!$H$4:$H$99,0),MATCH('2025.Org'!$B7,'[1]2025 WIP report WIP'!$H$4:$AX$4,0))</f>
        <v>139298.09999999998</v>
      </c>
      <c r="F7" s="34">
        <f t="shared" ref="F7:F19" si="1">ROUND(0.1*E7,2)</f>
        <v>13929.81</v>
      </c>
      <c r="G7" s="48">
        <v>45</v>
      </c>
      <c r="H7" s="28">
        <f t="shared" ref="H7:H19" si="2">PV($C$23,G7,-D7)</f>
        <v>33703.040173018249</v>
      </c>
      <c r="I7" s="34">
        <f t="shared" ref="I7:I19" si="3">ROUND(E7*0.3,2)</f>
        <v>41789.43</v>
      </c>
      <c r="J7" s="34">
        <f t="shared" ref="J7:J19" si="4">ROUND(E7*0.1,2)</f>
        <v>13929.81</v>
      </c>
      <c r="K7" s="60">
        <f t="shared" ref="K7:K19" si="5">$C$24*(D7/$D$20)</f>
        <v>39608.375340939921</v>
      </c>
      <c r="L7" s="41">
        <f t="shared" ref="L7:L19" si="6">E7+I7+J7</f>
        <v>195017.33999999997</v>
      </c>
      <c r="M7" s="42">
        <f t="shared" ref="M7:M19" si="7">IF(ISERROR(L7/H7),0,L7/H7)</f>
        <v>5.7863426859671145</v>
      </c>
      <c r="N7" s="40">
        <f t="shared" ref="N7:N19" si="8">IFERROR((L7+K7)/H7,0)</f>
        <v>6.9615593767346526</v>
      </c>
      <c r="O7" s="44">
        <f>IF(C7=0,0,(VLOOKUP($G7,'[1]APP 2885'!B10:G51,6)*$D7)/($L7+$K7))</f>
        <v>0.70725890066597019</v>
      </c>
      <c r="P7" s="32"/>
      <c r="Q7" s="40">
        <f t="shared" ref="Q7:Q19" si="9">IF(ISERROR((E7-F7)/H7),0,(E7-F7)/H7)</f>
        <v>3.7197917266931446</v>
      </c>
      <c r="R7" s="40">
        <f t="shared" ref="R7:R19" si="10">IF(C7=0,0,((E7-F7+K7)/H7))</f>
        <v>4.8950084174606827</v>
      </c>
      <c r="S7" s="44">
        <f>IF(C7=0,0,(VLOOKUP($G7,'[1]APP 2885'!B10:G51,4)*$D7)/($E7-$F7+$K7))</f>
        <v>0.91447927564918075</v>
      </c>
    </row>
    <row r="8" spans="1:19" x14ac:dyDescent="0.25">
      <c r="A8" t="str">
        <f t="shared" si="0"/>
        <v>Floor Insulation T</v>
      </c>
      <c r="B8" s="23" t="s">
        <v>21</v>
      </c>
      <c r="C8" s="24">
        <f>INDEX('[1]2025 WIP report WIP'!$H$4:$AX$99,MATCH(C$29,'[1]2025 WIP report WIP'!$H$4:$H$99,0),MATCH('2025.Org'!$B8,'[1]2025 WIP report WIP'!$H$4:$AX$4,0))</f>
        <v>54</v>
      </c>
      <c r="D8" s="47">
        <f>INDEX('[1]2025 WIP report WIP'!$H$4:$AX$99,MATCH(D$29,'[1]2025 WIP report WIP'!$H$4:$H$99,0),MATCH('2025.Org'!$A8,'[1]2025 WIP report WIP'!$H$4:$AX$4,0))</f>
        <v>3109.655999999999</v>
      </c>
      <c r="E8" s="33">
        <f>INDEX('[1]2025 WIP report WIP'!$H$4:$AX$99,MATCH(E$29,'[1]2025 WIP report WIP'!$H$4:$H$99,0),MATCH('2025.Org'!$B8,'[1]2025 WIP report WIP'!$H$4:$AX$4,0))</f>
        <v>365706.35000000003</v>
      </c>
      <c r="F8" s="33">
        <f t="shared" si="1"/>
        <v>36570.639999999999</v>
      </c>
      <c r="G8" s="47">
        <v>45</v>
      </c>
      <c r="H8" s="25">
        <f t="shared" si="2"/>
        <v>54789.442173297655</v>
      </c>
      <c r="I8" s="33">
        <f t="shared" si="3"/>
        <v>109711.91</v>
      </c>
      <c r="J8" s="33">
        <f t="shared" si="4"/>
        <v>36570.639999999999</v>
      </c>
      <c r="K8" s="60">
        <f t="shared" si="5"/>
        <v>64389.466919902297</v>
      </c>
      <c r="L8" s="38">
        <f t="shared" si="6"/>
        <v>511988.9</v>
      </c>
      <c r="M8" s="39">
        <f t="shared" si="7"/>
        <v>9.3446634915645195</v>
      </c>
      <c r="N8" s="37">
        <f t="shared" si="8"/>
        <v>10.519880182332058</v>
      </c>
      <c r="O8" s="43">
        <f>IF(C8=0,0,(VLOOKUP($G8,'[1]APP 2885'!B10:G51,6)*$D8)/($L8+$K8))</f>
        <v>0.46803050475606783</v>
      </c>
      <c r="P8" s="30"/>
      <c r="Q8" s="37">
        <f t="shared" si="9"/>
        <v>6.007283464557859</v>
      </c>
      <c r="R8" s="37">
        <f t="shared" si="10"/>
        <v>7.182500155325398</v>
      </c>
      <c r="S8" s="43">
        <f>IF(C8=0,0,(VLOOKUP($G8,'[1]APP 2885'!B10:G51,4)*$D8)/($E8-$F8+$K8))</f>
        <v>0.6232347588015178</v>
      </c>
    </row>
    <row r="9" spans="1:19" x14ac:dyDescent="0.25">
      <c r="A9" t="str">
        <f t="shared" si="0"/>
        <v>Duct Insulation T</v>
      </c>
      <c r="B9" s="26" t="s">
        <v>22</v>
      </c>
      <c r="C9" s="27">
        <f>INDEX('[1]2025 WIP report WIP'!$H$4:$AX$99,MATCH(C$29,'[1]2025 WIP report WIP'!$H$4:$H$99,0),MATCH('2025.Org'!$B9,'[1]2025 WIP report WIP'!$H$4:$AX$4,0))</f>
        <v>31</v>
      </c>
      <c r="D9" s="48">
        <f>INDEX('[1]2025 WIP report WIP'!$H$4:$AX$99,MATCH(D$29,'[1]2025 WIP report WIP'!$H$4:$H$99,0),MATCH('2025.Org'!$A9,'[1]2025 WIP report WIP'!$H$4:$AX$4,0))</f>
        <v>1029.7540000000004</v>
      </c>
      <c r="E9" s="34">
        <f>INDEX('[1]2025 WIP report WIP'!$H$4:$AX$99,MATCH(E$29,'[1]2025 WIP report WIP'!$H$4:$H$99,0),MATCH('2025.Org'!$B9,'[1]2025 WIP report WIP'!$H$4:$AX$4,0))</f>
        <v>99584.9</v>
      </c>
      <c r="F9" s="34">
        <f t="shared" si="1"/>
        <v>9958.49</v>
      </c>
      <c r="G9" s="48">
        <v>13</v>
      </c>
      <c r="H9" s="28">
        <f t="shared" si="2"/>
        <v>9638.2220151659476</v>
      </c>
      <c r="I9" s="34">
        <f t="shared" si="3"/>
        <v>29875.47</v>
      </c>
      <c r="J9" s="34">
        <f t="shared" si="4"/>
        <v>9958.49</v>
      </c>
      <c r="K9" s="60">
        <f t="shared" si="5"/>
        <v>21322.394219372534</v>
      </c>
      <c r="L9" s="41">
        <f t="shared" si="6"/>
        <v>139418.85999999999</v>
      </c>
      <c r="M9" s="42">
        <f t="shared" si="7"/>
        <v>14.465205281702522</v>
      </c>
      <c r="N9" s="40">
        <f t="shared" si="8"/>
        <v>16.677479930057924</v>
      </c>
      <c r="O9" s="44">
        <f>IF(C9=0,0,(VLOOKUP($G9,'[1]APP 2885'!B10:G51,6)*$D9)/($L9+$K9))</f>
        <v>0.11345527586285371</v>
      </c>
      <c r="P9" s="32"/>
      <c r="Q9" s="40">
        <f t="shared" si="9"/>
        <v>9.2990605382373346</v>
      </c>
      <c r="R9" s="40">
        <f t="shared" si="10"/>
        <v>11.511335186592737</v>
      </c>
      <c r="S9" s="44">
        <f>IF(C9=0,0,(VLOOKUP($G9,'[1]APP 2885'!B10:G51,4)*$D9)/($E9-$F9+$K9))</f>
        <v>0.14942963573739157</v>
      </c>
    </row>
    <row r="10" spans="1:19" x14ac:dyDescent="0.25">
      <c r="A10" t="str">
        <f t="shared" si="0"/>
        <v>Water Heater Insulation T</v>
      </c>
      <c r="B10" s="23" t="s">
        <v>23</v>
      </c>
      <c r="C10" s="24">
        <f>INDEX('[1]2025 WIP report WIP'!$H$4:$AX$99,MATCH(C$29,'[1]2025 WIP report WIP'!$H$4:$H$99,0),MATCH('2025.Org'!$B10,'[1]2025 WIP report WIP'!$H$4:$AX$4,0))</f>
        <v>12</v>
      </c>
      <c r="D10" s="47">
        <f>INDEX('[1]2025 WIP report WIP'!$H$4:$AX$99,MATCH(D$29,'[1]2025 WIP report WIP'!$H$4:$H$99,0),MATCH('2025.Org'!$A10,'[1]2025 WIP report WIP'!$H$4:$AX$4,0))</f>
        <v>76.8</v>
      </c>
      <c r="E10" s="33">
        <f>INDEX('[1]2025 WIP report WIP'!$H$4:$AX$99,MATCH(E$29,'[1]2025 WIP report WIP'!$H$4:$H$99,0),MATCH('2025.Org'!$B10,'[1]2025 WIP report WIP'!$H$4:$AX$4,0))</f>
        <v>8369.9599999999991</v>
      </c>
      <c r="F10" s="33">
        <f t="shared" si="1"/>
        <v>837</v>
      </c>
      <c r="G10" s="47">
        <v>13</v>
      </c>
      <c r="H10" s="25">
        <f t="shared" si="2"/>
        <v>718.8274585626707</v>
      </c>
      <c r="I10" s="33">
        <f t="shared" si="3"/>
        <v>2510.9899999999998</v>
      </c>
      <c r="J10" s="33">
        <f t="shared" si="4"/>
        <v>837</v>
      </c>
      <c r="K10" s="60">
        <f t="shared" si="5"/>
        <v>1590.2437631199393</v>
      </c>
      <c r="L10" s="38">
        <f t="shared" si="6"/>
        <v>11717.949999999999</v>
      </c>
      <c r="M10" s="39">
        <f t="shared" si="7"/>
        <v>16.301477997836354</v>
      </c>
      <c r="N10" s="37">
        <f t="shared" si="8"/>
        <v>18.513752646191755</v>
      </c>
      <c r="O10" s="43">
        <f>IF(C10=0,0,(VLOOKUP($G10,'[1]APP 2885'!B10:G51,6)*$D10)/($L10+$K10))</f>
        <v>0.10220229914064125</v>
      </c>
      <c r="P10" s="30"/>
      <c r="Q10" s="37">
        <f t="shared" si="9"/>
        <v>10.479510639538599</v>
      </c>
      <c r="R10" s="37">
        <f t="shared" si="10"/>
        <v>12.691785287894</v>
      </c>
      <c r="S10" s="43">
        <f>IF(C10=0,0,(VLOOKUP($G10,'[1]APP 2885'!B10:G51,4)*$D10)/($E10-$F10+$K10))</f>
        <v>0.13553133659015751</v>
      </c>
    </row>
    <row r="11" spans="1:19" x14ac:dyDescent="0.25">
      <c r="A11" t="str">
        <f t="shared" si="0"/>
        <v>Furnace Tune Up T</v>
      </c>
      <c r="B11" s="26" t="s">
        <v>24</v>
      </c>
      <c r="C11" s="27">
        <f>INDEX('[1]2025 WIP report WIP'!$H$4:$AX$99,MATCH(C$29,'[1]2025 WIP report WIP'!$H$4:$H$99,0),MATCH('2025.Org'!$B11,'[1]2025 WIP report WIP'!$H$4:$AX$4,0))</f>
        <v>16</v>
      </c>
      <c r="D11" s="48">
        <f>INDEX('[1]2025 WIP report WIP'!$H$4:$AX$99,MATCH(D$29,'[1]2025 WIP report WIP'!$H$4:$H$99,0),MATCH('2025.Org'!$A11,'[1]2025 WIP report WIP'!$H$4:$AX$4,0))</f>
        <v>336</v>
      </c>
      <c r="E11" s="34">
        <f>INDEX('[1]2025 WIP report WIP'!$H$4:$AX$99,MATCH(E$29,'[1]2025 WIP report WIP'!$H$4:$H$99,0),MATCH('2025.Org'!$B11,'[1]2025 WIP report WIP'!$H$4:$AX$4,0))</f>
        <v>11019.11</v>
      </c>
      <c r="F11" s="34">
        <f t="shared" si="1"/>
        <v>1101.9100000000001</v>
      </c>
      <c r="G11" s="48">
        <v>18</v>
      </c>
      <c r="H11" s="28">
        <f t="shared" si="2"/>
        <v>3909.3544133240539</v>
      </c>
      <c r="I11" s="34">
        <f t="shared" si="3"/>
        <v>3305.73</v>
      </c>
      <c r="J11" s="34">
        <f t="shared" si="4"/>
        <v>1101.9100000000001</v>
      </c>
      <c r="K11" s="60">
        <f t="shared" si="5"/>
        <v>6957.3164636497349</v>
      </c>
      <c r="L11" s="41">
        <f t="shared" si="6"/>
        <v>15426.75</v>
      </c>
      <c r="M11" s="42">
        <f t="shared" si="7"/>
        <v>3.9461119072299486</v>
      </c>
      <c r="N11" s="40">
        <f t="shared" si="8"/>
        <v>5.7257705741283678</v>
      </c>
      <c r="O11" s="44">
        <f>IF(C11=0,0,(VLOOKUP($G11,'[1]APP 2885'!B10:G51,6)*$D11)/($L11+$K11))</f>
        <v>0.37271511919196149</v>
      </c>
      <c r="P11" s="32"/>
      <c r="Q11" s="40">
        <f t="shared" si="9"/>
        <v>2.5367871396360768</v>
      </c>
      <c r="R11" s="40">
        <f t="shared" si="10"/>
        <v>4.3164458065344959</v>
      </c>
      <c r="S11" s="44">
        <f>IF(C11=0,0,(VLOOKUP($G11,'[1]APP 2885'!B10:G51,4)*$D11)/($E11-$F11+$K11))</f>
        <v>0.44960577189534812</v>
      </c>
    </row>
    <row r="12" spans="1:19" x14ac:dyDescent="0.25">
      <c r="A12" t="str">
        <f t="shared" si="0"/>
        <v>Duct Sealing T</v>
      </c>
      <c r="B12" s="23" t="s">
        <v>25</v>
      </c>
      <c r="C12" s="24">
        <f>INDEX('[1]2025 WIP report WIP'!$H$4:$AX$99,MATCH(C$29,'[1]2025 WIP report WIP'!$H$4:$H$99,0),MATCH('2025.Org'!$B12,'[1]2025 WIP report WIP'!$H$4:$AX$4,0))</f>
        <v>32</v>
      </c>
      <c r="D12" s="47">
        <f>INDEX('[1]2025 WIP report WIP'!$H$4:$AX$99,MATCH(D$29,'[1]2025 WIP report WIP'!$H$4:$H$99,0),MATCH('2025.Org'!$A12,'[1]2025 WIP report WIP'!$H$4:$AX$4,0))</f>
        <v>2464</v>
      </c>
      <c r="E12" s="33">
        <f>INDEX('[1]2025 WIP report WIP'!$H$4:$AX$99,MATCH(E$29,'[1]2025 WIP report WIP'!$H$4:$H$99,0),MATCH('2025.Org'!$B12,'[1]2025 WIP report WIP'!$H$4:$AX$4,0))</f>
        <v>45780.579999999987</v>
      </c>
      <c r="F12" s="33">
        <f t="shared" si="1"/>
        <v>4578.0600000000004</v>
      </c>
      <c r="G12" s="47">
        <v>18</v>
      </c>
      <c r="H12" s="25">
        <f t="shared" si="2"/>
        <v>28668.599031043061</v>
      </c>
      <c r="I12" s="33">
        <f t="shared" si="3"/>
        <v>13734.17</v>
      </c>
      <c r="J12" s="33">
        <f t="shared" si="4"/>
        <v>4578.0600000000004</v>
      </c>
      <c r="K12" s="60">
        <f t="shared" si="5"/>
        <v>51020.320733431385</v>
      </c>
      <c r="L12" s="38">
        <f t="shared" si="6"/>
        <v>64092.809999999983</v>
      </c>
      <c r="M12" s="39">
        <f t="shared" si="7"/>
        <v>2.2356449971831105</v>
      </c>
      <c r="N12" s="37">
        <f t="shared" si="8"/>
        <v>4.0153036640815287</v>
      </c>
      <c r="O12" s="43">
        <f>IF(C12=0,0,(VLOOKUP($G12,'[1]APP 2885'!B10:G51,6)*$D12)/($L12+$K12))</f>
        <v>0.53148689128851623</v>
      </c>
      <c r="P12" s="30"/>
      <c r="Q12" s="37">
        <f t="shared" si="9"/>
        <v>1.4372003304167356</v>
      </c>
      <c r="R12" s="37">
        <f t="shared" si="10"/>
        <v>3.2168589973151538</v>
      </c>
      <c r="S12" s="43">
        <f>IF(C12=0,0,(VLOOKUP($G12,'[1]APP 2885'!B10:G51,4)*$D12)/($E12-$F12+$K12))</f>
        <v>0.60329002617494931</v>
      </c>
    </row>
    <row r="13" spans="1:19" x14ac:dyDescent="0.25">
      <c r="A13" t="str">
        <f t="shared" si="0"/>
        <v>Infiltration T</v>
      </c>
      <c r="B13" s="26" t="s">
        <v>26</v>
      </c>
      <c r="C13" s="27">
        <f>INDEX('[1]2025 WIP report WIP'!$H$4:$AX$99,MATCH(C$29,'[1]2025 WIP report WIP'!$H$4:$H$99,0),MATCH('2025.Org'!$B13,'[1]2025 WIP report WIP'!$H$4:$AX$4,0))</f>
        <v>73</v>
      </c>
      <c r="D13" s="48">
        <f>INDEX('[1]2025 WIP report WIP'!$H$4:$AX$99,MATCH(D$29,'[1]2025 WIP report WIP'!$H$4:$H$99,0),MATCH('2025.Org'!$A13,'[1]2025 WIP report WIP'!$H$4:$AX$4,0))</f>
        <v>949</v>
      </c>
      <c r="E13" s="34">
        <f>INDEX('[1]2025 WIP report WIP'!$H$4:$AX$99,MATCH(E$29,'[1]2025 WIP report WIP'!$H$4:$H$99,0),MATCH('2025.Org'!$B13,'[1]2025 WIP report WIP'!$H$4:$AX$4,0))</f>
        <v>370353.66999999993</v>
      </c>
      <c r="F13" s="34">
        <f t="shared" si="1"/>
        <v>37035.370000000003</v>
      </c>
      <c r="G13" s="48">
        <v>10</v>
      </c>
      <c r="H13" s="28">
        <f t="shared" si="2"/>
        <v>7306.6214831364559</v>
      </c>
      <c r="I13" s="34">
        <f t="shared" si="3"/>
        <v>111106.1</v>
      </c>
      <c r="J13" s="34">
        <f t="shared" si="4"/>
        <v>37035.370000000003</v>
      </c>
      <c r="K13" s="60">
        <f t="shared" si="5"/>
        <v>19650.277750010711</v>
      </c>
      <c r="L13" s="41">
        <f t="shared" si="6"/>
        <v>518495.1399999999</v>
      </c>
      <c r="M13" s="42">
        <f t="shared" si="7"/>
        <v>70.962364917448767</v>
      </c>
      <c r="N13" s="40">
        <f t="shared" si="8"/>
        <v>73.65174437899104</v>
      </c>
      <c r="O13" s="44">
        <f>IF(C13=0,0,(VLOOKUP($G13,'[1]APP 2885'!B10:G51,6)*$D13)/($L13+$K13))</f>
        <v>2.4371070657508615E-2</v>
      </c>
      <c r="P13" s="32"/>
      <c r="Q13" s="40">
        <f t="shared" si="9"/>
        <v>45.618662574664945</v>
      </c>
      <c r="R13" s="40">
        <f t="shared" si="10"/>
        <v>48.308042036207219</v>
      </c>
      <c r="S13" s="44">
        <f>IF(C13=0,0,(VLOOKUP($G13,'[1]APP 2885'!B10:G51,4)*$D13)/($E13-$F13+$K13))</f>
        <v>3.3769124934520153E-2</v>
      </c>
    </row>
    <row r="14" spans="1:19" x14ac:dyDescent="0.25">
      <c r="A14" t="str">
        <f t="shared" si="0"/>
        <v>95%+ Furnace T</v>
      </c>
      <c r="B14" s="23" t="s">
        <v>27</v>
      </c>
      <c r="C14" s="24">
        <f>INDEX('[1]2025 WIP report WIP'!$H$4:$AX$99,MATCH(C$29,'[1]2025 WIP report WIP'!$H$4:$H$99,0),MATCH('2025.Org'!$B14,'[1]2025 WIP report WIP'!$H$4:$AX$4,0))</f>
        <v>21</v>
      </c>
      <c r="D14" s="47">
        <f>INDEX('[1]2025 WIP report WIP'!$H$4:$AX$99,MATCH(D$29,'[1]2025 WIP report WIP'!$H$4:$H$99,0),MATCH('2025.Org'!$A14,'[1]2025 WIP report WIP'!$H$4:$AX$4,0))</f>
        <v>2331</v>
      </c>
      <c r="E14" s="33">
        <f>INDEX('[1]2025 WIP report WIP'!$H$4:$AX$99,MATCH(E$29,'[1]2025 WIP report WIP'!$H$4:$H$99,0),MATCH('2025.Org'!$B14,'[1]2025 WIP report WIP'!$H$4:$AX$4,0))</f>
        <v>215693.45</v>
      </c>
      <c r="F14" s="33">
        <f t="shared" si="1"/>
        <v>21569.35</v>
      </c>
      <c r="G14" s="47">
        <v>45</v>
      </c>
      <c r="H14" s="25">
        <f t="shared" si="2"/>
        <v>41070.198666976947</v>
      </c>
      <c r="I14" s="33">
        <f t="shared" si="3"/>
        <v>64708.04</v>
      </c>
      <c r="J14" s="33">
        <f t="shared" si="4"/>
        <v>21569.35</v>
      </c>
      <c r="K14" s="60">
        <f t="shared" si="5"/>
        <v>48266.38296657004</v>
      </c>
      <c r="L14" s="38">
        <f t="shared" si="6"/>
        <v>301970.83999999997</v>
      </c>
      <c r="M14" s="39">
        <f t="shared" si="7"/>
        <v>7.3525536715458779</v>
      </c>
      <c r="N14" s="37">
        <f t="shared" si="8"/>
        <v>8.5277703623134169</v>
      </c>
      <c r="O14" s="43">
        <f>IF(C14=0,0,(VLOOKUP($G14,'[1]APP 2885'!B10:G51,6)*$D14)/($L14+$K14))</f>
        <v>0.5773636745038413</v>
      </c>
      <c r="P14" s="30"/>
      <c r="Q14" s="37">
        <f t="shared" si="9"/>
        <v>4.7266413677245769</v>
      </c>
      <c r="R14" s="37">
        <f t="shared" si="10"/>
        <v>5.9018580584921159</v>
      </c>
      <c r="S14" s="43">
        <f>IF(C14=0,0,(VLOOKUP($G14,'[1]APP 2885'!B10:G51,4)*$D14)/($E14-$F14+$K14))</f>
        <v>0.75847024912011762</v>
      </c>
    </row>
    <row r="15" spans="1:19" x14ac:dyDescent="0.25">
      <c r="A15" t="str">
        <f t="shared" si="0"/>
        <v>90%+ Direct Vent Space Heater T</v>
      </c>
      <c r="B15" s="26" t="s">
        <v>28</v>
      </c>
      <c r="C15" s="27">
        <f>INDEX('[1]2025 WIP report WIP'!$H$4:$AX$99,MATCH(C$29,'[1]2025 WIP report WIP'!$H$4:$H$99,0),MATCH('2025.Org'!$B15,'[1]2025 WIP report WIP'!$H$4:$AX$4,0))</f>
        <v>0</v>
      </c>
      <c r="D15" s="48">
        <f>INDEX('[1]2025 WIP report WIP'!$H$4:$AX$99,MATCH(D$29,'[1]2025 WIP report WIP'!$H$4:$H$99,0),MATCH('2025.Org'!$A15,'[1]2025 WIP report WIP'!$H$4:$AX$4,0))</f>
        <v>0</v>
      </c>
      <c r="E15" s="34">
        <f>INDEX('[1]2025 WIP report WIP'!$H$4:$AX$99,MATCH(E$29,'[1]2025 WIP report WIP'!$H$4:$H$99,0),MATCH('2025.Org'!$B15,'[1]2025 WIP report WIP'!$H$4:$AX$4,0))</f>
        <v>0</v>
      </c>
      <c r="F15" s="34">
        <f t="shared" si="1"/>
        <v>0</v>
      </c>
      <c r="G15" s="48">
        <v>18</v>
      </c>
      <c r="H15" s="28">
        <f t="shared" si="2"/>
        <v>0</v>
      </c>
      <c r="I15" s="34">
        <f t="shared" si="3"/>
        <v>0</v>
      </c>
      <c r="J15" s="34">
        <f t="shared" si="4"/>
        <v>0</v>
      </c>
      <c r="K15" s="60">
        <f t="shared" si="5"/>
        <v>0</v>
      </c>
      <c r="L15" s="41">
        <f t="shared" si="6"/>
        <v>0</v>
      </c>
      <c r="M15" s="42">
        <f t="shared" si="7"/>
        <v>0</v>
      </c>
      <c r="N15" s="40">
        <f t="shared" si="8"/>
        <v>0</v>
      </c>
      <c r="O15" s="44">
        <f>IF(C15=0,0,(VLOOKUP($G15,'[1]APP 2885'!B10:G51,6)*$D15)/($L15+$K15))</f>
        <v>0</v>
      </c>
      <c r="P15" s="32"/>
      <c r="Q15" s="40">
        <f t="shared" si="9"/>
        <v>0</v>
      </c>
      <c r="R15" s="40">
        <f t="shared" si="10"/>
        <v>0</v>
      </c>
      <c r="S15" s="44">
        <f>IF(C15=0,0,(VLOOKUP($G15,'[1]APP 2885'!B10:G51,4)*$D15)/($E15-$F15+$K15))</f>
        <v>0</v>
      </c>
    </row>
    <row r="16" spans="1:19" x14ac:dyDescent="0.25">
      <c r="A16" t="str">
        <f t="shared" si="0"/>
        <v>Low Flow Faucet Aerator T</v>
      </c>
      <c r="B16" s="23" t="s">
        <v>29</v>
      </c>
      <c r="C16" s="24">
        <f>INDEX('[1]2025 WIP report WIP'!$H$4:$AX$99,MATCH(C$29,'[1]2025 WIP report WIP'!$H$4:$H$99,0),MATCH('2025.Org'!$B16,'[1]2025 WIP report WIP'!$H$4:$AX$4,0))</f>
        <v>2</v>
      </c>
      <c r="D16" s="47">
        <f>INDEX('[1]2025 WIP report WIP'!$H$4:$AX$99,MATCH(D$29,'[1]2025 WIP report WIP'!$H$4:$H$99,0),MATCH('2025.Org'!$A16,'[1]2025 WIP report WIP'!$H$4:$AX$4,0))</f>
        <v>15</v>
      </c>
      <c r="E16" s="33">
        <f>INDEX('[1]2025 WIP report WIP'!$H$4:$AX$99,MATCH(E$29,'[1]2025 WIP report WIP'!$H$4:$H$99,0),MATCH('2025.Org'!$B16,'[1]2025 WIP report WIP'!$H$4:$AX$4,0))</f>
        <v>24.580000000000002</v>
      </c>
      <c r="F16" s="33">
        <f t="shared" si="1"/>
        <v>2.46</v>
      </c>
      <c r="G16" s="47">
        <v>20</v>
      </c>
      <c r="H16" s="25">
        <f t="shared" si="2"/>
        <v>185.98579731095236</v>
      </c>
      <c r="I16" s="33">
        <f t="shared" si="3"/>
        <v>7.37</v>
      </c>
      <c r="J16" s="33">
        <f t="shared" si="4"/>
        <v>2.46</v>
      </c>
      <c r="K16" s="60">
        <f t="shared" si="5"/>
        <v>310.59448498436313</v>
      </c>
      <c r="L16" s="38">
        <f t="shared" si="6"/>
        <v>34.410000000000004</v>
      </c>
      <c r="M16" s="39">
        <f t="shared" si="7"/>
        <v>0.18501412740925277</v>
      </c>
      <c r="N16" s="37">
        <f t="shared" si="8"/>
        <v>1.8550044679355011</v>
      </c>
      <c r="O16" s="43">
        <f>IF(C16=0,0,(VLOOKUP($G16,'[1]APP 2885'!B10:G51,6)*$D16)/($L16+$K16))</f>
        <v>1.708238662540029</v>
      </c>
      <c r="P16" s="30"/>
      <c r="Q16" s="37">
        <f t="shared" si="9"/>
        <v>0.11893381279548594</v>
      </c>
      <c r="R16" s="37">
        <f t="shared" si="10"/>
        <v>1.7889241533217342</v>
      </c>
      <c r="S16" s="43">
        <f>IF(C16=0,0,(VLOOKUP($G16,'[1]APP 2885'!B10:G51,4)*$D16)/($E16-$F16+$K16))</f>
        <v>1.6103897611346298</v>
      </c>
    </row>
    <row r="17" spans="1:19" x14ac:dyDescent="0.25">
      <c r="A17" t="str">
        <f t="shared" si="0"/>
        <v>Low Flow Showerhead T</v>
      </c>
      <c r="B17" s="26" t="s">
        <v>30</v>
      </c>
      <c r="C17" s="27">
        <f>INDEX('[1]2025 WIP report WIP'!$H$4:$AX$99,MATCH(C$29,'[1]2025 WIP report WIP'!$H$4:$H$99,0),MATCH('2025.Org'!$B17,'[1]2025 WIP report WIP'!$H$4:$AX$4,0))</f>
        <v>1</v>
      </c>
      <c r="D17" s="48">
        <f>INDEX('[1]2025 WIP report WIP'!$H$4:$AX$99,MATCH(D$29,'[1]2025 WIP report WIP'!$H$4:$H$99,0),MATCH('2025.Org'!$A17,'[1]2025 WIP report WIP'!$H$4:$AX$4,0))</f>
        <v>5</v>
      </c>
      <c r="E17" s="34">
        <f>INDEX('[1]2025 WIP report WIP'!$H$4:$AX$99,MATCH(E$29,'[1]2025 WIP report WIP'!$H$4:$H$99,0),MATCH('2025.Org'!$B17,'[1]2025 WIP report WIP'!$H$4:$AX$4,0))</f>
        <v>37.6</v>
      </c>
      <c r="F17" s="34">
        <f t="shared" si="1"/>
        <v>3.76</v>
      </c>
      <c r="G17" s="48">
        <v>10</v>
      </c>
      <c r="H17" s="28">
        <f t="shared" si="2"/>
        <v>38.496425095555615</v>
      </c>
      <c r="I17" s="34">
        <f t="shared" si="3"/>
        <v>11.28</v>
      </c>
      <c r="J17" s="34">
        <f t="shared" si="4"/>
        <v>3.76</v>
      </c>
      <c r="K17" s="60">
        <f t="shared" si="5"/>
        <v>103.53149499478772</v>
      </c>
      <c r="L17" s="41">
        <f t="shared" si="6"/>
        <v>52.64</v>
      </c>
      <c r="M17" s="42">
        <f t="shared" si="7"/>
        <v>1.3673996967078705</v>
      </c>
      <c r="N17" s="40">
        <f t="shared" si="8"/>
        <v>4.0567791582501416</v>
      </c>
      <c r="O17" s="44">
        <f>IF(C17=0,0,(VLOOKUP($G17,'[1]APP 2885'!B10:G51,6)*$D17)/($L17+$K17))</f>
        <v>0.44246230723670937</v>
      </c>
      <c r="P17" s="32"/>
      <c r="Q17" s="40">
        <f t="shared" si="9"/>
        <v>0.87904266216934535</v>
      </c>
      <c r="R17" s="40">
        <f t="shared" si="10"/>
        <v>3.568422123711616</v>
      </c>
      <c r="S17" s="44">
        <f>IF(C17=0,0,(VLOOKUP($G17,'[1]APP 2885'!B10:G51,4)*$D17)/($E17-$F17+$K17))</f>
        <v>0.45715452104807347</v>
      </c>
    </row>
    <row r="18" spans="1:19" x14ac:dyDescent="0.25">
      <c r="A18" t="str">
        <f t="shared" si="0"/>
        <v>0.91+ Tankless Water Heater T</v>
      </c>
      <c r="B18" s="23" t="s">
        <v>31</v>
      </c>
      <c r="C18" s="24">
        <f>INDEX('[1]2025 WIP report WIP'!$H$4:$AX$99,MATCH(C$29,'[1]2025 WIP report WIP'!$H$4:$H$99,0),MATCH('2025.Org'!$B18,'[1]2025 WIP report WIP'!$H$4:$AX$4,0))</f>
        <v>4</v>
      </c>
      <c r="D18" s="47">
        <f>INDEX('[1]2025 WIP report WIP'!$H$4:$AX$99,MATCH(D$29,'[1]2025 WIP report WIP'!$H$4:$H$99,0),MATCH('2025.Org'!$A18,'[1]2025 WIP report WIP'!$H$4:$AX$4,0))</f>
        <v>216</v>
      </c>
      <c r="E18" s="33">
        <f>INDEX('[1]2025 WIP report WIP'!$H$4:$AX$99,MATCH(E$29,'[1]2025 WIP report WIP'!$H$4:$H$99,0),MATCH('2025.Org'!$B18,'[1]2025 WIP report WIP'!$H$4:$AX$4,0))</f>
        <v>29595.74</v>
      </c>
      <c r="F18" s="33">
        <f t="shared" si="1"/>
        <v>2959.57</v>
      </c>
      <c r="G18" s="47">
        <v>10</v>
      </c>
      <c r="H18" s="25">
        <f t="shared" si="2"/>
        <v>1663.0455641280023</v>
      </c>
      <c r="I18" s="33">
        <f t="shared" si="3"/>
        <v>8878.7199999999993</v>
      </c>
      <c r="J18" s="33">
        <f t="shared" si="4"/>
        <v>2959.57</v>
      </c>
      <c r="K18" s="60">
        <f t="shared" si="5"/>
        <v>4472.5605837748299</v>
      </c>
      <c r="L18" s="38">
        <f t="shared" si="6"/>
        <v>41434.03</v>
      </c>
      <c r="M18" s="39">
        <f t="shared" si="7"/>
        <v>24.914548881723171</v>
      </c>
      <c r="N18" s="37">
        <f t="shared" si="8"/>
        <v>27.603928343265441</v>
      </c>
      <c r="O18" s="43">
        <f>IF(C18=0,0,(VLOOKUP($G18,'[1]APP 2885'!B10:G51,6)*$D18)/($L18+$K18))</f>
        <v>6.502595731984194E-2</v>
      </c>
      <c r="P18" s="30"/>
      <c r="Q18" s="37">
        <f t="shared" si="9"/>
        <v>16.016500434229744</v>
      </c>
      <c r="R18" s="37">
        <f t="shared" si="10"/>
        <v>18.705879895772018</v>
      </c>
      <c r="S18" s="43">
        <f>IF(C18=0,0,(VLOOKUP($G18,'[1]APP 2885'!B10:G51,4)*$D18)/($E18-$F18+$K18))</f>
        <v>8.7208958677824674E-2</v>
      </c>
    </row>
    <row r="19" spans="1:19" x14ac:dyDescent="0.25">
      <c r="A19" t="str">
        <f t="shared" si="0"/>
        <v>0.64+ Storage Water Heater T</v>
      </c>
      <c r="B19" s="26" t="s">
        <v>32</v>
      </c>
      <c r="C19" s="27">
        <f>INDEX('[1]2025 WIP report WIP'!$H$4:$AX$99,MATCH(C$29,'[1]2025 WIP report WIP'!$H$4:$H$99,0),MATCH('2025.Org'!$B19,'[1]2025 WIP report WIP'!$H$4:$AX$4,0))</f>
        <v>9</v>
      </c>
      <c r="D19" s="48">
        <f>INDEX('[1]2025 WIP report WIP'!$H$4:$AX$99,MATCH(D$29,'[1]2025 WIP report WIP'!$H$4:$H$99,0),MATCH('2025.Org'!$A19,'[1]2025 WIP report WIP'!$H$4:$AX$4,0))</f>
        <v>264</v>
      </c>
      <c r="E19" s="34">
        <f>INDEX('[1]2025 WIP report WIP'!$H$4:$AX$99,MATCH(E$29,'[1]2025 WIP report WIP'!$H$4:$H$99,0),MATCH('2025.Org'!$B19,'[1]2025 WIP report WIP'!$H$4:$AX$4,0))</f>
        <v>61290.1</v>
      </c>
      <c r="F19" s="34">
        <f t="shared" si="1"/>
        <v>6129.01</v>
      </c>
      <c r="G19" s="48">
        <v>16</v>
      </c>
      <c r="H19" s="28">
        <f t="shared" si="2"/>
        <v>2848.9912271999729</v>
      </c>
      <c r="I19" s="34">
        <f t="shared" si="3"/>
        <v>18387.03</v>
      </c>
      <c r="J19" s="34">
        <f t="shared" si="4"/>
        <v>6129.01</v>
      </c>
      <c r="K19" s="60">
        <f t="shared" si="5"/>
        <v>5466.4629357247923</v>
      </c>
      <c r="L19" s="41">
        <f t="shared" si="6"/>
        <v>85806.14</v>
      </c>
      <c r="M19" s="42">
        <f t="shared" si="7"/>
        <v>30.118077999254297</v>
      </c>
      <c r="N19" s="40">
        <f t="shared" si="8"/>
        <v>32.036814316704209</v>
      </c>
      <c r="O19" s="44">
        <f>IF(C19=0,0,(VLOOKUP($G19,'[1]APP 2885'!B10:G51,6)*$D19)/($L19+$K19))</f>
        <v>6.380709887392183E-2</v>
      </c>
      <c r="P19" s="32"/>
      <c r="Q19" s="40">
        <f t="shared" si="9"/>
        <v>19.36162157094919</v>
      </c>
      <c r="R19" s="40">
        <f t="shared" si="10"/>
        <v>21.280357888399106</v>
      </c>
      <c r="S19" s="44">
        <f>IF(C19=0,0,(VLOOKUP($G19,'[1]APP 2885'!B10:G51,4)*$D19)/($E19-$F19+$K19))</f>
        <v>8.7350383506562823E-2</v>
      </c>
    </row>
    <row r="20" spans="1:19" s="20" customFormat="1" ht="15.75" thickBot="1" x14ac:dyDescent="0.3">
      <c r="B20" s="18" t="s">
        <v>33</v>
      </c>
      <c r="C20" s="18">
        <f>SUM(C6:C19)</f>
        <v>349</v>
      </c>
      <c r="D20" s="19">
        <f>SUM(D6:D19)</f>
        <v>18207.02</v>
      </c>
      <c r="E20" s="35">
        <f>SUM(E6:E19)</f>
        <v>1589907.9</v>
      </c>
      <c r="F20" s="36">
        <f>SUM(F6:F19)</f>
        <v>158990.81000000003</v>
      </c>
      <c r="G20" s="46">
        <f>SUMPRODUCT(D6:D19,G6:G19)/SUM(D6:D19)</f>
        <v>36.21269005032125</v>
      </c>
      <c r="H20" s="21">
        <f>SUM(H6:H19)</f>
        <v>281409.83015108836</v>
      </c>
      <c r="I20" s="35">
        <f>SUM(I6:I19)</f>
        <v>476972.37</v>
      </c>
      <c r="J20" s="35">
        <f>SUM(J6:J19)</f>
        <v>158990.81000000003</v>
      </c>
      <c r="K20" s="35">
        <f>C24</f>
        <v>377000</v>
      </c>
      <c r="L20" s="35">
        <f>SUM(L6:L19)</f>
        <v>2225871.08</v>
      </c>
      <c r="M20" s="35">
        <f>L20/H20</f>
        <v>7.9097133131594388</v>
      </c>
      <c r="N20" s="35">
        <f>(L20+K20)/H20</f>
        <v>9.2493964358051173</v>
      </c>
      <c r="O20" s="45">
        <f>IF(C20=0,0,(VLOOKUP($G20,'[1]APP 2885'!B10:G51,6)*$D20)/($L20+$K20))</f>
        <v>0.49139704414403806</v>
      </c>
      <c r="P20" s="18"/>
      <c r="Q20" s="35">
        <f>E20/H20</f>
        <v>5.6497951729205109</v>
      </c>
      <c r="R20" s="35">
        <f>(E20+K20)/H20</f>
        <v>6.9894782955661894</v>
      </c>
      <c r="S20" s="46">
        <f>IF(C20=0,0,(VLOOKUP($G20,'[1]APP 2885'!B10:G51,4)*$D20)/($E20-$F20+$K20))</f>
        <v>0.64311593912749621</v>
      </c>
    </row>
    <row r="21" spans="1:19" ht="15.75" thickBot="1" x14ac:dyDescent="0.3">
      <c r="B21" s="5" t="s">
        <v>34</v>
      </c>
      <c r="C21" s="6">
        <v>5.0599999999999999E-2</v>
      </c>
      <c r="D21" s="3"/>
      <c r="E21" s="3"/>
      <c r="F21" s="15"/>
      <c r="G21" s="3"/>
      <c r="H21" s="3"/>
      <c r="I21" s="3"/>
      <c r="J21" s="3"/>
      <c r="K21" s="1"/>
      <c r="L21" s="2"/>
      <c r="M21" s="2"/>
      <c r="N21" s="7"/>
      <c r="O21" s="2"/>
      <c r="P21" s="7"/>
      <c r="Q21" s="7"/>
      <c r="R21" s="2"/>
      <c r="S21" s="2"/>
    </row>
    <row r="22" spans="1:19" ht="16.5" thickBot="1" x14ac:dyDescent="0.3">
      <c r="B22" s="5" t="s">
        <v>35</v>
      </c>
      <c r="C22" s="6">
        <v>0.02</v>
      </c>
      <c r="D22" s="8"/>
      <c r="E22" s="8"/>
      <c r="F22" s="16"/>
      <c r="G22" s="8"/>
      <c r="H22" s="8"/>
      <c r="I22" s="8"/>
      <c r="J22" s="8"/>
      <c r="K22" s="9"/>
      <c r="L22" s="10"/>
      <c r="M22" s="10"/>
      <c r="N22" s="7"/>
      <c r="O22" s="2"/>
      <c r="P22" s="7"/>
      <c r="Q22" s="7"/>
      <c r="R22" s="2"/>
      <c r="S22" s="2"/>
    </row>
    <row r="23" spans="1:19" ht="16.5" thickBot="1" x14ac:dyDescent="0.3">
      <c r="B23" s="5" t="s">
        <v>36</v>
      </c>
      <c r="C23" s="6">
        <v>5.0599999999999999E-2</v>
      </c>
      <c r="D23" s="11"/>
      <c r="E23" s="61"/>
      <c r="F23" s="16"/>
      <c r="G23" s="11"/>
      <c r="H23" s="11"/>
      <c r="I23" s="11"/>
      <c r="J23" s="11"/>
      <c r="K23" s="11"/>
      <c r="L23" s="10"/>
      <c r="M23" s="10"/>
      <c r="N23" s="7"/>
      <c r="O23" s="2"/>
      <c r="P23" s="7"/>
      <c r="Q23" s="7"/>
      <c r="R23" s="2"/>
      <c r="S23" s="2"/>
    </row>
    <row r="24" spans="1:19" ht="15.75" thickBot="1" x14ac:dyDescent="0.3">
      <c r="B24" s="5" t="s">
        <v>37</v>
      </c>
      <c r="C24" s="12">
        <v>377000</v>
      </c>
      <c r="D24" s="2"/>
      <c r="E24" s="13"/>
      <c r="F24" s="16"/>
      <c r="G24" s="62"/>
      <c r="H24" s="2"/>
      <c r="I24" s="2"/>
      <c r="J24" s="2"/>
      <c r="K24" s="7"/>
      <c r="L24" s="2"/>
      <c r="M24" s="2"/>
      <c r="N24" s="7"/>
      <c r="O24" s="2"/>
      <c r="P24" s="7"/>
      <c r="Q24" s="7"/>
      <c r="R24" s="2"/>
      <c r="S24" s="2"/>
    </row>
    <row r="25" spans="1:19" ht="30.75" thickBot="1" x14ac:dyDescent="0.3">
      <c r="B25" s="5" t="s">
        <v>70</v>
      </c>
      <c r="C25" s="49">
        <f>I20</f>
        <v>476972.37</v>
      </c>
      <c r="D25" s="2"/>
      <c r="E25" s="7"/>
      <c r="F25" s="16"/>
      <c r="G25" s="62"/>
      <c r="H25" s="2"/>
      <c r="I25" s="7"/>
      <c r="J25" s="7"/>
      <c r="K25" s="2"/>
      <c r="L25" s="63"/>
      <c r="M25" s="7"/>
      <c r="N25" s="2"/>
      <c r="O25" s="7"/>
      <c r="P25" s="7"/>
      <c r="Q25" s="2"/>
      <c r="R25" s="2"/>
      <c r="S25" s="2"/>
    </row>
    <row r="26" spans="1:19" ht="15.75" thickBot="1" x14ac:dyDescent="0.3">
      <c r="B26" s="5" t="s">
        <v>39</v>
      </c>
      <c r="C26" s="49">
        <f>J20</f>
        <v>158990.81000000003</v>
      </c>
      <c r="D26" s="2"/>
      <c r="E26" s="7"/>
      <c r="F26" s="16"/>
      <c r="G26" s="62"/>
      <c r="H26" s="22"/>
      <c r="I26" s="7"/>
      <c r="J26" s="7"/>
      <c r="K26" s="2"/>
      <c r="L26" s="63"/>
      <c r="M26" s="7"/>
      <c r="N26" s="2"/>
      <c r="O26" s="7"/>
      <c r="P26" s="7"/>
      <c r="Q26" s="2"/>
      <c r="R26" s="2"/>
      <c r="S26" s="2"/>
    </row>
    <row r="27" spans="1:19" x14ac:dyDescent="0.25">
      <c r="F27" s="16"/>
      <c r="G27" s="62"/>
      <c r="L27" s="63"/>
    </row>
    <row r="28" spans="1:19" x14ac:dyDescent="0.25">
      <c r="F28" s="16"/>
      <c r="G28" s="62"/>
    </row>
    <row r="29" spans="1:19" ht="48" hidden="1" thickBot="1" x14ac:dyDescent="0.3">
      <c r="C29" s="64" t="s">
        <v>71</v>
      </c>
      <c r="D29" s="64" t="s">
        <v>72</v>
      </c>
      <c r="E29" s="64" t="s">
        <v>6</v>
      </c>
      <c r="F29" s="16"/>
      <c r="G29" s="62"/>
    </row>
    <row r="30" spans="1:19" x14ac:dyDescent="0.25">
      <c r="F30" s="16"/>
      <c r="G30" s="62"/>
    </row>
    <row r="31" spans="1:19" x14ac:dyDescent="0.25">
      <c r="F31" s="16"/>
      <c r="G31" s="62"/>
    </row>
    <row r="32" spans="1:19" x14ac:dyDescent="0.25">
      <c r="F32" s="16"/>
      <c r="G32" s="62"/>
    </row>
    <row r="33" spans="6:7" x14ac:dyDescent="0.25">
      <c r="F33" s="16"/>
      <c r="G33" s="62"/>
    </row>
    <row r="34" spans="6:7" x14ac:dyDescent="0.25">
      <c r="F34" s="16"/>
      <c r="G34" s="62"/>
    </row>
    <row r="35" spans="6:7" x14ac:dyDescent="0.25">
      <c r="F35" s="16"/>
      <c r="G35" s="62"/>
    </row>
    <row r="36" spans="6:7" x14ac:dyDescent="0.25">
      <c r="G36" s="62"/>
    </row>
    <row r="37" spans="6:7" x14ac:dyDescent="0.25">
      <c r="G37" s="62"/>
    </row>
    <row r="38" spans="6:7" x14ac:dyDescent="0.25">
      <c r="G38" s="62"/>
    </row>
  </sheetData>
  <mergeCells count="4">
    <mergeCell ref="B1:R1"/>
    <mergeCell ref="B2:R2"/>
    <mergeCell ref="B3:R3"/>
    <mergeCell ref="B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F6F83-04DF-43FB-BEDD-4A525A4C3820}">
  <dimension ref="A1:R26"/>
  <sheetViews>
    <sheetView topLeftCell="A3" zoomScale="118" zoomScaleNormal="118" workbookViewId="0">
      <selection activeCell="L21" sqref="L21"/>
    </sheetView>
  </sheetViews>
  <sheetFormatPr defaultRowHeight="15" x14ac:dyDescent="0.25"/>
  <cols>
    <col min="1" max="1" width="24.5703125" bestFit="1" customWidth="1"/>
    <col min="2" max="2" width="15.85546875" customWidth="1"/>
    <col min="3" max="3" width="17" customWidth="1"/>
    <col min="4" max="4" width="15.5703125" customWidth="1"/>
    <col min="5" max="5" width="13.140625" style="17" bestFit="1" customWidth="1"/>
    <col min="6" max="6" width="12.5703125" bestFit="1" customWidth="1"/>
    <col min="7" max="7" width="13.28515625" customWidth="1"/>
    <col min="8" max="8" width="20.140625" customWidth="1"/>
    <col min="9" max="9" width="15.5703125" customWidth="1"/>
    <col min="10" max="10" width="17" customWidth="1"/>
    <col min="11" max="11" width="20.5703125" bestFit="1" customWidth="1"/>
    <col min="12" max="12" width="12.85546875" customWidth="1"/>
    <col min="13" max="13" width="19.5703125" customWidth="1"/>
    <col min="14" max="14" width="10.85546875" customWidth="1"/>
    <col min="15" max="15" width="2" customWidth="1"/>
    <col min="16" max="16" width="20.5703125" customWidth="1"/>
    <col min="17" max="17" width="18.7109375" customWidth="1"/>
    <col min="18" max="18" width="11.5703125" customWidth="1"/>
  </cols>
  <sheetData>
    <row r="1" spans="1:18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2"/>
    </row>
    <row r="2" spans="1:18" x14ac:dyDescent="0.2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2"/>
    </row>
    <row r="3" spans="1:18" x14ac:dyDescent="0.25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2"/>
    </row>
    <row r="4" spans="1:18" x14ac:dyDescent="0.25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</row>
    <row r="5" spans="1:18" ht="51" x14ac:dyDescent="0.25">
      <c r="A5" s="4" t="s">
        <v>3</v>
      </c>
      <c r="B5" s="4" t="s">
        <v>4</v>
      </c>
      <c r="C5" s="4" t="s">
        <v>5</v>
      </c>
      <c r="D5" s="4" t="s">
        <v>6</v>
      </c>
      <c r="E5" s="1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 t="s">
        <v>17</v>
      </c>
      <c r="Q5" s="4" t="s">
        <v>18</v>
      </c>
      <c r="R5" s="4" t="s">
        <v>16</v>
      </c>
    </row>
    <row r="6" spans="1:18" x14ac:dyDescent="0.25">
      <c r="A6" s="23" t="s">
        <v>19</v>
      </c>
      <c r="B6" s="24">
        <v>39</v>
      </c>
      <c r="C6" s="29">
        <v>4013.17</v>
      </c>
      <c r="D6" s="33">
        <v>172700.78</v>
      </c>
      <c r="E6" s="33">
        <f>ROUND(0.1*D6,2)</f>
        <v>17270.080000000002</v>
      </c>
      <c r="F6" s="47">
        <v>45</v>
      </c>
      <c r="G6" s="25">
        <f>PV($B$23,F6,-C6)</f>
        <v>70708.575368662321</v>
      </c>
      <c r="H6" s="37">
        <f>ROUND(D6*0.2,2)</f>
        <v>34540.160000000003</v>
      </c>
      <c r="I6" s="37">
        <f>ROUND(D6*0.1,2)</f>
        <v>17270.080000000002</v>
      </c>
      <c r="J6" s="33">
        <f>$B$24*(C6/$C$20)</f>
        <v>87577.281969393982</v>
      </c>
      <c r="K6" s="38">
        <f>D6+H6+I6</f>
        <v>224511.02000000002</v>
      </c>
      <c r="L6" s="39">
        <f>IF(ISERROR(K6/G6),0,K6/G6)</f>
        <v>3.1751597147791237</v>
      </c>
      <c r="M6" s="37">
        <f>IFERROR((K6+J6)/G6,0)</f>
        <v>4.4137263456690983</v>
      </c>
      <c r="N6" s="43">
        <f>IF(B6=0,0,(VLOOKUP($F6,'APP 2885'!B10:G51,6)*$C6)/($K6+$J6))</f>
        <v>1.1155256230467165</v>
      </c>
      <c r="O6" s="30"/>
      <c r="P6" s="37">
        <f>IF(ISERROR((D6-E6)/G6),0,(D6-E6)/G6)</f>
        <v>2.1981874078159707</v>
      </c>
      <c r="Q6" s="37">
        <f>IF(B6=0,0,((D6-E6+J6)/G6))</f>
        <v>3.4367540387059456</v>
      </c>
      <c r="R6" s="43">
        <f>IF(B6=0,0,(VLOOKUP($F6,'APP 2885'!B10:G51,4)*$C6)/($D6-$E6+$J6))</f>
        <v>1.3025033800735997</v>
      </c>
    </row>
    <row r="7" spans="1:18" x14ac:dyDescent="0.25">
      <c r="A7" s="26" t="s">
        <v>20</v>
      </c>
      <c r="B7" s="27">
        <v>20</v>
      </c>
      <c r="C7" s="31">
        <v>1543.05</v>
      </c>
      <c r="D7" s="34">
        <v>77536.7</v>
      </c>
      <c r="E7" s="34">
        <f t="shared" ref="E7:E19" si="0">ROUND(0.1*D7,2)</f>
        <v>7753.67</v>
      </c>
      <c r="F7" s="48">
        <v>45</v>
      </c>
      <c r="G7" s="28">
        <f t="shared" ref="G7:G19" si="1">PV($B$23,F7,-C7)</f>
        <v>27187.202939973737</v>
      </c>
      <c r="H7" s="40">
        <f t="shared" ref="H7:H19" si="2">ROUND(D7*0.2,2)</f>
        <v>15507.34</v>
      </c>
      <c r="I7" s="40">
        <f t="shared" ref="I7:I19" si="3">ROUND(D7*0.1,2)</f>
        <v>7753.67</v>
      </c>
      <c r="J7" s="34">
        <f>$B$24*(C7/$C$20)</f>
        <v>33673.162348685299</v>
      </c>
      <c r="K7" s="41">
        <f t="shared" ref="K7:K19" si="4">D7+H7+I7</f>
        <v>100797.70999999999</v>
      </c>
      <c r="L7" s="42">
        <f t="shared" ref="L7:L19" si="5">IF(ISERROR(K7/G7),0,K7/G7)</f>
        <v>3.7075424869027502</v>
      </c>
      <c r="M7" s="40">
        <f t="shared" ref="M7:M19" si="6">IFERROR((K7+J7)/G7,0)</f>
        <v>4.9461091177927248</v>
      </c>
      <c r="N7" s="44">
        <f>IF(B7=0,0,(VLOOKUP($F7,'APP 2885'!B10:G51,6)*$C7)/($K7+$J7))</f>
        <v>0.99545414677536848</v>
      </c>
      <c r="O7" s="32"/>
      <c r="P7" s="40">
        <f t="shared" ref="P7:P19" si="7">IF(ISERROR((D7-E7)/G7),0,(D7-E7)/G7)</f>
        <v>2.5667601832403659</v>
      </c>
      <c r="Q7" s="40">
        <f t="shared" ref="Q7:Q19" si="8">IF(B7=0,0,((D7-E7+J7)/G7))</f>
        <v>3.8053268141303405</v>
      </c>
      <c r="R7" s="44">
        <f>IF(B7=0,0,(VLOOKUP($F7,'APP 2885'!B10:G51,4)*$C7)/($D7-$E7+$J7))</f>
        <v>1.1763467293463228</v>
      </c>
    </row>
    <row r="8" spans="1:18" x14ac:dyDescent="0.25">
      <c r="A8" s="23" t="s">
        <v>21</v>
      </c>
      <c r="B8" s="24">
        <v>37</v>
      </c>
      <c r="C8" s="29">
        <v>2085.88</v>
      </c>
      <c r="D8" s="33">
        <v>180460.7</v>
      </c>
      <c r="E8" s="33">
        <f t="shared" si="0"/>
        <v>18046.07</v>
      </c>
      <c r="F8" s="47">
        <v>45</v>
      </c>
      <c r="G8" s="25">
        <f t="shared" si="1"/>
        <v>36751.396823455121</v>
      </c>
      <c r="H8" s="37">
        <f t="shared" si="2"/>
        <v>36092.14</v>
      </c>
      <c r="I8" s="37">
        <f t="shared" si="3"/>
        <v>18046.07</v>
      </c>
      <c r="J8" s="33">
        <f>$B$24*(C8/$C$20)</f>
        <v>45519.053744127341</v>
      </c>
      <c r="K8" s="38">
        <f t="shared" si="4"/>
        <v>234598.91000000003</v>
      </c>
      <c r="L8" s="39">
        <f t="shared" si="5"/>
        <v>6.3834011840953098</v>
      </c>
      <c r="M8" s="37">
        <f t="shared" si="6"/>
        <v>7.6219678149852852</v>
      </c>
      <c r="N8" s="43">
        <f>IF(B8=0,0,(VLOOKUP($F8,'APP 2885'!B10:G51,6)*$C8)/($K8+$J8))</f>
        <v>0.64597817141526892</v>
      </c>
      <c r="O8" s="30"/>
      <c r="P8" s="37">
        <f t="shared" si="7"/>
        <v>4.4192777428352139</v>
      </c>
      <c r="Q8" s="37">
        <f t="shared" si="8"/>
        <v>5.6578443737251893</v>
      </c>
      <c r="R8" s="43">
        <f>IF(B8=0,0,(VLOOKUP($F8,'APP 2885'!B10:G51,4)*$C8)/($D8-$E8+$J8))</f>
        <v>0.79118184527737134</v>
      </c>
    </row>
    <row r="9" spans="1:18" x14ac:dyDescent="0.25">
      <c r="A9" s="26" t="s">
        <v>22</v>
      </c>
      <c r="B9" s="27">
        <v>28</v>
      </c>
      <c r="C9" s="27">
        <v>701.69</v>
      </c>
      <c r="D9" s="34">
        <v>67567.399999999994</v>
      </c>
      <c r="E9" s="34">
        <f t="shared" si="0"/>
        <v>6756.74</v>
      </c>
      <c r="F9" s="48">
        <v>13</v>
      </c>
      <c r="G9" s="28">
        <f t="shared" si="1"/>
        <v>6567.6307213390683</v>
      </c>
      <c r="H9" s="40">
        <f t="shared" si="2"/>
        <v>13513.48</v>
      </c>
      <c r="I9" s="40">
        <f t="shared" si="3"/>
        <v>6756.74</v>
      </c>
      <c r="J9" s="34">
        <f t="shared" ref="J9:J19" si="9">$B$24*(C9/$C$20)</f>
        <v>15312.6089812054</v>
      </c>
      <c r="K9" s="41">
        <f t="shared" si="4"/>
        <v>87837.62</v>
      </c>
      <c r="L9" s="42">
        <f t="shared" si="5"/>
        <v>13.374323820400619</v>
      </c>
      <c r="M9" s="40">
        <f t="shared" si="6"/>
        <v>15.705850916078026</v>
      </c>
      <c r="N9" s="44">
        <f>IF(B9=0,0,(VLOOKUP($F9,'APP 2885'!B10:G51,6)*$C9)/($K9+$J9))</f>
        <v>0.12047408932329431</v>
      </c>
      <c r="O9" s="32"/>
      <c r="P9" s="40">
        <f t="shared" si="7"/>
        <v>9.2591472602773504</v>
      </c>
      <c r="Q9" s="40">
        <f t="shared" si="8"/>
        <v>11.590674355954761</v>
      </c>
      <c r="R9" s="44">
        <f>IF(B9=0,0,(VLOOKUP($F9,'APP 2885'!B10:G51,4)*$C9)/($D9-$E9+$J9))</f>
        <v>0.14840677694476373</v>
      </c>
    </row>
    <row r="10" spans="1:18" x14ac:dyDescent="0.25">
      <c r="A10" s="23" t="s">
        <v>23</v>
      </c>
      <c r="B10" s="24">
        <v>6</v>
      </c>
      <c r="C10" s="24">
        <v>38.4</v>
      </c>
      <c r="D10" s="33">
        <v>1402.75</v>
      </c>
      <c r="E10" s="33">
        <f t="shared" si="0"/>
        <v>140.28</v>
      </c>
      <c r="F10" s="47">
        <v>13</v>
      </c>
      <c r="G10" s="25">
        <f t="shared" si="1"/>
        <v>359.41372928133535</v>
      </c>
      <c r="H10" s="37">
        <f t="shared" si="2"/>
        <v>280.55</v>
      </c>
      <c r="I10" s="37">
        <f t="shared" si="3"/>
        <v>140.28</v>
      </c>
      <c r="J10" s="33">
        <f t="shared" si="9"/>
        <v>837.98284837789799</v>
      </c>
      <c r="K10" s="38">
        <f t="shared" si="4"/>
        <v>1823.58</v>
      </c>
      <c r="L10" s="39">
        <f t="shared" si="5"/>
        <v>5.0737627737436011</v>
      </c>
      <c r="M10" s="37">
        <f t="shared" si="6"/>
        <v>7.4052898694210096</v>
      </c>
      <c r="N10" s="43">
        <f>IF(B10=0,0,(VLOOKUP($F10,'APP 2885'!B10:G51,6)*$C10)/($K10+$J10))</f>
        <v>0.2555130345370083</v>
      </c>
      <c r="O10" s="30"/>
      <c r="P10" s="37">
        <f t="shared" si="7"/>
        <v>3.5125814545937577</v>
      </c>
      <c r="Q10" s="37">
        <f t="shared" si="8"/>
        <v>5.8441085502711658</v>
      </c>
      <c r="R10" s="43">
        <f>IF(B10=0,0,(VLOOKUP($F10,'APP 2885'!B10:G51,4)*$C10)/($D10-$E10+$J10))</f>
        <v>0.29433652865735305</v>
      </c>
    </row>
    <row r="11" spans="1:18" x14ac:dyDescent="0.25">
      <c r="A11" s="26" t="s">
        <v>24</v>
      </c>
      <c r="B11" s="27">
        <v>6</v>
      </c>
      <c r="C11" s="27">
        <v>126</v>
      </c>
      <c r="D11" s="34">
        <v>2406.0700000000002</v>
      </c>
      <c r="E11" s="34">
        <f t="shared" si="0"/>
        <v>240.61</v>
      </c>
      <c r="F11" s="48">
        <v>18</v>
      </c>
      <c r="G11" s="28">
        <f t="shared" si="1"/>
        <v>1466.0079049965202</v>
      </c>
      <c r="H11" s="40">
        <f t="shared" si="2"/>
        <v>481.21</v>
      </c>
      <c r="I11" s="40">
        <f t="shared" si="3"/>
        <v>240.61</v>
      </c>
      <c r="J11" s="34">
        <f t="shared" si="9"/>
        <v>2749.631221239978</v>
      </c>
      <c r="K11" s="41">
        <f t="shared" si="4"/>
        <v>3127.8900000000003</v>
      </c>
      <c r="L11" s="42">
        <f t="shared" si="5"/>
        <v>2.1336105960543406</v>
      </c>
      <c r="M11" s="40">
        <f t="shared" si="6"/>
        <v>4.0092015883460936</v>
      </c>
      <c r="N11" s="44">
        <f>IF(B11=0,0,(VLOOKUP($F11,'APP 2885'!B10:G51,6)*$C11)/($K11+$J11))</f>
        <v>0.53229582373842366</v>
      </c>
      <c r="O11" s="32"/>
      <c r="P11" s="40">
        <f t="shared" si="7"/>
        <v>1.4771134539040156</v>
      </c>
      <c r="Q11" s="40">
        <f t="shared" si="8"/>
        <v>3.3527044461957693</v>
      </c>
      <c r="R11" s="44">
        <f>IF(B11=0,0,(VLOOKUP($F11,'APP 2885'!B10:G51,4)*$C11)/($D11-$E11+$J11))</f>
        <v>0.57884581830451642</v>
      </c>
    </row>
    <row r="12" spans="1:18" x14ac:dyDescent="0.25">
      <c r="A12" s="23" t="s">
        <v>25</v>
      </c>
      <c r="B12" s="24">
        <v>29</v>
      </c>
      <c r="C12" s="29">
        <v>2233</v>
      </c>
      <c r="D12" s="33">
        <v>33209.07</v>
      </c>
      <c r="E12" s="33">
        <f t="shared" si="0"/>
        <v>3320.91</v>
      </c>
      <c r="F12" s="47">
        <v>18</v>
      </c>
      <c r="G12" s="25">
        <f t="shared" si="1"/>
        <v>25980.917871882775</v>
      </c>
      <c r="H12" s="37">
        <f t="shared" si="2"/>
        <v>6641.81</v>
      </c>
      <c r="I12" s="37">
        <f t="shared" si="3"/>
        <v>3320.91</v>
      </c>
      <c r="J12" s="33">
        <f t="shared" si="9"/>
        <v>48729.575531975155</v>
      </c>
      <c r="K12" s="38">
        <f t="shared" si="4"/>
        <v>43171.789999999994</v>
      </c>
      <c r="L12" s="39">
        <f t="shared" si="5"/>
        <v>1.6616730098947592</v>
      </c>
      <c r="M12" s="37">
        <f t="shared" si="6"/>
        <v>3.5372640021865118</v>
      </c>
      <c r="N12" s="43">
        <f>IF(B12=0,0,(VLOOKUP($F12,'APP 2885'!B10:G51,6)*$C12)/($K12+$J12))</f>
        <v>0.60331410397497243</v>
      </c>
      <c r="O12" s="30"/>
      <c r="P12" s="37">
        <f t="shared" si="7"/>
        <v>1.1503889180276323</v>
      </c>
      <c r="Q12" s="37">
        <f t="shared" si="8"/>
        <v>3.0259799103193852</v>
      </c>
      <c r="R12" s="43">
        <f>IF(B12=0,0,(VLOOKUP($F12,'APP 2885'!B10:G51,4)*$C12)/($D12-$E12+$J12))</f>
        <v>0.64134561570388748</v>
      </c>
    </row>
    <row r="13" spans="1:18" x14ac:dyDescent="0.25">
      <c r="A13" s="26" t="s">
        <v>26</v>
      </c>
      <c r="B13" s="27">
        <v>44</v>
      </c>
      <c r="C13" s="27">
        <v>572</v>
      </c>
      <c r="D13" s="34">
        <v>159789.32999999999</v>
      </c>
      <c r="E13" s="34">
        <f t="shared" si="0"/>
        <v>15978.93</v>
      </c>
      <c r="F13" s="48">
        <v>10</v>
      </c>
      <c r="G13" s="28">
        <f t="shared" si="1"/>
        <v>4403.9910309315619</v>
      </c>
      <c r="H13" s="40">
        <f t="shared" si="2"/>
        <v>31957.87</v>
      </c>
      <c r="I13" s="40">
        <f t="shared" si="3"/>
        <v>15978.93</v>
      </c>
      <c r="J13" s="34">
        <f t="shared" si="9"/>
        <v>12482.452845629105</v>
      </c>
      <c r="K13" s="41">
        <f t="shared" si="4"/>
        <v>207726.12999999998</v>
      </c>
      <c r="L13" s="42">
        <f t="shared" si="5"/>
        <v>47.167700510975003</v>
      </c>
      <c r="M13" s="40">
        <f t="shared" si="6"/>
        <v>50.002050707866466</v>
      </c>
      <c r="N13" s="44">
        <f>IF(B13=0,0,(VLOOKUP($F13,'APP 2885'!B10:G51,6)*$C13)/($K13+$J13))</f>
        <v>3.5897965001398704E-2</v>
      </c>
      <c r="O13" s="32"/>
      <c r="P13" s="40">
        <f t="shared" si="7"/>
        <v>32.6545624162137</v>
      </c>
      <c r="Q13" s="40">
        <f t="shared" si="8"/>
        <v>35.488912613105157</v>
      </c>
      <c r="R13" s="44">
        <f>IF(B13=0,0,(VLOOKUP($F13,'APP 2885'!B10:G51,4)*$C13)/($D13-$E13+$J13))</f>
        <v>4.5967041161478921E-2</v>
      </c>
    </row>
    <row r="14" spans="1:18" x14ac:dyDescent="0.25">
      <c r="A14" s="23" t="s">
        <v>27</v>
      </c>
      <c r="B14" s="24">
        <v>21</v>
      </c>
      <c r="C14" s="29">
        <v>2331</v>
      </c>
      <c r="D14" s="33">
        <v>181382.9</v>
      </c>
      <c r="E14" s="33">
        <f t="shared" si="0"/>
        <v>18138.29</v>
      </c>
      <c r="F14" s="47">
        <v>45</v>
      </c>
      <c r="G14" s="25">
        <f t="shared" si="1"/>
        <v>41070.198666976947</v>
      </c>
      <c r="H14" s="37">
        <f t="shared" si="2"/>
        <v>36276.58</v>
      </c>
      <c r="I14" s="37">
        <f t="shared" si="3"/>
        <v>18138.29</v>
      </c>
      <c r="J14" s="33">
        <f t="shared" si="9"/>
        <v>50868.177592939588</v>
      </c>
      <c r="K14" s="38">
        <f t="shared" si="4"/>
        <v>235797.77</v>
      </c>
      <c r="L14" s="39">
        <f t="shared" si="5"/>
        <v>5.7413350227983289</v>
      </c>
      <c r="M14" s="37">
        <f t="shared" si="6"/>
        <v>6.9799016536883052</v>
      </c>
      <c r="N14" s="43">
        <f>IF(B14=0,0,(VLOOKUP($F14,'APP 2885'!B10:G51,6)*$C14)/($K14+$J14))</f>
        <v>0.70540031593546837</v>
      </c>
      <c r="O14" s="30"/>
      <c r="P14" s="37">
        <f t="shared" si="7"/>
        <v>3.9747704003988429</v>
      </c>
      <c r="Q14" s="37">
        <f t="shared" si="8"/>
        <v>5.2133370312888179</v>
      </c>
      <c r="R14" s="43">
        <f>IF(B14=0,0,(VLOOKUP($F14,'APP 2885'!B10:G51,4)*$C14)/($D14-$E14+$J14))</f>
        <v>0.85864077557814378</v>
      </c>
    </row>
    <row r="15" spans="1:18" x14ac:dyDescent="0.25">
      <c r="A15" s="26" t="s">
        <v>28</v>
      </c>
      <c r="B15" s="27">
        <v>0</v>
      </c>
      <c r="C15" s="27">
        <v>0</v>
      </c>
      <c r="D15" s="34">
        <v>0</v>
      </c>
      <c r="E15" s="34">
        <f t="shared" si="0"/>
        <v>0</v>
      </c>
      <c r="F15" s="48">
        <v>18</v>
      </c>
      <c r="G15" s="28">
        <f t="shared" si="1"/>
        <v>0</v>
      </c>
      <c r="H15" s="40">
        <f t="shared" si="2"/>
        <v>0</v>
      </c>
      <c r="I15" s="40">
        <f t="shared" si="3"/>
        <v>0</v>
      </c>
      <c r="J15" s="34">
        <f t="shared" si="9"/>
        <v>0</v>
      </c>
      <c r="K15" s="41">
        <f t="shared" si="4"/>
        <v>0</v>
      </c>
      <c r="L15" s="42">
        <f t="shared" si="5"/>
        <v>0</v>
      </c>
      <c r="M15" s="40">
        <f t="shared" si="6"/>
        <v>0</v>
      </c>
      <c r="N15" s="44">
        <f>IF(B15=0,0,(VLOOKUP($F15,'APP 2885'!B10:G51,6)*$C15)/($K15+$J15))</f>
        <v>0</v>
      </c>
      <c r="O15" s="32"/>
      <c r="P15" s="40">
        <f t="shared" si="7"/>
        <v>0</v>
      </c>
      <c r="Q15" s="40">
        <f t="shared" si="8"/>
        <v>0</v>
      </c>
      <c r="R15" s="44">
        <f>IF(B15=0,0,(VLOOKUP($F15,'APP 2885'!B10:G51,4)*$C15)/($D15-$E15+$J15))</f>
        <v>0</v>
      </c>
    </row>
    <row r="16" spans="1:18" x14ac:dyDescent="0.25">
      <c r="A16" s="23" t="s">
        <v>29</v>
      </c>
      <c r="B16" s="24">
        <v>5</v>
      </c>
      <c r="C16" s="24">
        <v>35</v>
      </c>
      <c r="D16" s="33">
        <v>57.71</v>
      </c>
      <c r="E16" s="33">
        <f t="shared" si="0"/>
        <v>5.77</v>
      </c>
      <c r="F16" s="47">
        <v>20</v>
      </c>
      <c r="G16" s="25">
        <f t="shared" si="1"/>
        <v>433.9668603922222</v>
      </c>
      <c r="H16" s="37">
        <f t="shared" si="2"/>
        <v>11.54</v>
      </c>
      <c r="I16" s="37">
        <f t="shared" si="3"/>
        <v>5.77</v>
      </c>
      <c r="J16" s="33">
        <f t="shared" si="9"/>
        <v>763.78645034443821</v>
      </c>
      <c r="K16" s="38">
        <f t="shared" si="4"/>
        <v>75.02</v>
      </c>
      <c r="L16" s="39">
        <f t="shared" si="5"/>
        <v>0.17287034298470719</v>
      </c>
      <c r="M16" s="37">
        <f t="shared" si="6"/>
        <v>1.9328813485580885</v>
      </c>
      <c r="N16" s="43">
        <f>IF(B16=0,0,(VLOOKUP($F16,'APP 2885'!B10:G51,6)*$C16)/($K16+$J16))</f>
        <v>1.6394127625453088</v>
      </c>
      <c r="O16" s="30"/>
      <c r="P16" s="37">
        <f t="shared" si="7"/>
        <v>0.11968655844609026</v>
      </c>
      <c r="Q16" s="37">
        <f t="shared" si="8"/>
        <v>1.8796975640194717</v>
      </c>
      <c r="R16" s="43">
        <f>IF(B16=0,0,(VLOOKUP($F16,'APP 2885'!B10:G51,4)*$C16)/($D16-$E16+$J16))</f>
        <v>1.5326216275959992</v>
      </c>
    </row>
    <row r="17" spans="1:18" x14ac:dyDescent="0.25">
      <c r="A17" s="26" t="s">
        <v>30</v>
      </c>
      <c r="B17" s="27">
        <v>0</v>
      </c>
      <c r="C17" s="27">
        <v>0</v>
      </c>
      <c r="D17" s="34">
        <v>0</v>
      </c>
      <c r="E17" s="34">
        <f t="shared" si="0"/>
        <v>0</v>
      </c>
      <c r="F17" s="48">
        <v>10</v>
      </c>
      <c r="G17" s="28">
        <f t="shared" si="1"/>
        <v>0</v>
      </c>
      <c r="H17" s="40">
        <f t="shared" si="2"/>
        <v>0</v>
      </c>
      <c r="I17" s="40">
        <f t="shared" si="3"/>
        <v>0</v>
      </c>
      <c r="J17" s="34">
        <f t="shared" si="9"/>
        <v>0</v>
      </c>
      <c r="K17" s="41">
        <f t="shared" si="4"/>
        <v>0</v>
      </c>
      <c r="L17" s="42">
        <f t="shared" si="5"/>
        <v>0</v>
      </c>
      <c r="M17" s="40">
        <f t="shared" si="6"/>
        <v>0</v>
      </c>
      <c r="N17" s="44">
        <f>IF(B17=0,0,(VLOOKUP($F17,'APP 2885'!B10:G51,6)*$C17)/($K17+$J17))</f>
        <v>0</v>
      </c>
      <c r="O17" s="32"/>
      <c r="P17" s="40">
        <f t="shared" si="7"/>
        <v>0</v>
      </c>
      <c r="Q17" s="40">
        <f t="shared" si="8"/>
        <v>0</v>
      </c>
      <c r="R17" s="44">
        <f>IF(B17=0,0,(VLOOKUP($F17,'APP 2885'!B10:G51,4)*$C17)/($D17-$E17+$J17))</f>
        <v>0</v>
      </c>
    </row>
    <row r="18" spans="1:18" x14ac:dyDescent="0.25">
      <c r="A18" s="23" t="s">
        <v>31</v>
      </c>
      <c r="B18" s="24">
        <v>9</v>
      </c>
      <c r="C18" s="24">
        <v>486</v>
      </c>
      <c r="D18" s="33">
        <v>60342.400000000001</v>
      </c>
      <c r="E18" s="33">
        <f t="shared" si="0"/>
        <v>6034.24</v>
      </c>
      <c r="F18" s="47">
        <v>10</v>
      </c>
      <c r="G18" s="25">
        <f t="shared" si="1"/>
        <v>3741.8525192880056</v>
      </c>
      <c r="H18" s="37">
        <f t="shared" si="2"/>
        <v>12068.48</v>
      </c>
      <c r="I18" s="37">
        <f t="shared" si="3"/>
        <v>6034.24</v>
      </c>
      <c r="J18" s="33">
        <f t="shared" si="9"/>
        <v>10605.720424782772</v>
      </c>
      <c r="K18" s="38">
        <f t="shared" si="4"/>
        <v>78445.12000000001</v>
      </c>
      <c r="L18" s="39">
        <f t="shared" si="5"/>
        <v>20.964246879223992</v>
      </c>
      <c r="M18" s="37">
        <f t="shared" si="6"/>
        <v>23.798597076115456</v>
      </c>
      <c r="N18" s="43">
        <f>IF(B18=0,0,(VLOOKUP($F18,'APP 2885'!B10:G51,6)*$C18)/($K18+$J18))</f>
        <v>7.5423431917783432E-2</v>
      </c>
      <c r="O18" s="30"/>
      <c r="P18" s="37">
        <f t="shared" si="7"/>
        <v>14.513709377924302</v>
      </c>
      <c r="Q18" s="37">
        <f t="shared" si="8"/>
        <v>17.348059574815764</v>
      </c>
      <c r="R18" s="43">
        <f>IF(B18=0,0,(VLOOKUP($F18,'APP 2885'!B10:G51,4)*$C18)/($D18-$E18+$J18))</f>
        <v>9.4034742031375435E-2</v>
      </c>
    </row>
    <row r="19" spans="1:18" x14ac:dyDescent="0.25">
      <c r="A19" s="26" t="s">
        <v>32</v>
      </c>
      <c r="B19" s="27">
        <v>4</v>
      </c>
      <c r="C19" s="27">
        <v>132</v>
      </c>
      <c r="D19" s="34">
        <v>12756.81</v>
      </c>
      <c r="E19" s="34">
        <f t="shared" si="0"/>
        <v>1275.68</v>
      </c>
      <c r="F19" s="48">
        <v>16</v>
      </c>
      <c r="G19" s="28">
        <f t="shared" si="1"/>
        <v>1424.4956135999864</v>
      </c>
      <c r="H19" s="40">
        <f t="shared" si="2"/>
        <v>2551.36</v>
      </c>
      <c r="I19" s="40">
        <f t="shared" si="3"/>
        <v>1275.68</v>
      </c>
      <c r="J19" s="34">
        <f t="shared" si="9"/>
        <v>2880.5660412990246</v>
      </c>
      <c r="K19" s="41">
        <f t="shared" si="4"/>
        <v>16583.849999999999</v>
      </c>
      <c r="L19" s="42">
        <f t="shared" si="5"/>
        <v>11.641910190294851</v>
      </c>
      <c r="M19" s="40">
        <f t="shared" si="6"/>
        <v>13.664075800211512</v>
      </c>
      <c r="N19" s="44">
        <f>IF(B19=0,0,(VLOOKUP($F19,'APP 2885'!B10:G51,6)*$C19)/($K19+$J19))</f>
        <v>0.14960222766619732</v>
      </c>
      <c r="O19" s="32"/>
      <c r="P19" s="40">
        <f t="shared" si="7"/>
        <v>8.0597861379052471</v>
      </c>
      <c r="Q19" s="40">
        <f t="shared" si="8"/>
        <v>10.081951747821908</v>
      </c>
      <c r="R19" s="44">
        <f>IF(B19=0,0,(VLOOKUP($F19,'APP 2885'!B10:G51,4)*$C19)/($D19-$E19+$J19))</f>
        <v>0.18437376702483768</v>
      </c>
    </row>
    <row r="20" spans="1:18" s="20" customFormat="1" x14ac:dyDescent="0.25">
      <c r="A20" s="18" t="s">
        <v>33</v>
      </c>
      <c r="B20" s="18">
        <f>SUM(B6:B19)</f>
        <v>248</v>
      </c>
      <c r="C20" s="19">
        <f>SUM(C6:C19)</f>
        <v>14297.19</v>
      </c>
      <c r="D20" s="35">
        <f>SUM(D6:D19)</f>
        <v>949612.62</v>
      </c>
      <c r="E20" s="36">
        <f>SUM(E6:E19)</f>
        <v>94961.270000000019</v>
      </c>
      <c r="F20" s="46">
        <f>SUMPRODUCT(C6:C19,F6:F19)/SUM(C6:C19)</f>
        <v>35.969632494217393</v>
      </c>
      <c r="G20" s="21">
        <f>SUM(G6:G19)</f>
        <v>220095.6500507796</v>
      </c>
      <c r="H20" s="35">
        <f>SUM(H6:H19)</f>
        <v>189922.52000000002</v>
      </c>
      <c r="I20" s="35">
        <f>SUM(I6:I19)</f>
        <v>94961.270000000019</v>
      </c>
      <c r="J20" s="35">
        <f>B24</f>
        <v>312000</v>
      </c>
      <c r="K20" s="35">
        <f>SUM(K6:K19)</f>
        <v>1234496.4100000001</v>
      </c>
      <c r="L20" s="35">
        <f>K20/G20</f>
        <v>5.6089087163475604</v>
      </c>
      <c r="M20" s="35">
        <f>(K20+J20)/G20</f>
        <v>7.026474215384078</v>
      </c>
      <c r="N20" s="45">
        <f>IF(B20=0,0,(VLOOKUP($F20,'APP 2885'!B10:G51,6)*$C20)/($K20+$J20))</f>
        <v>0.62680357725499014</v>
      </c>
      <c r="O20" s="18"/>
      <c r="P20" s="35">
        <f>D20/G20</f>
        <v>4.3145451524412639</v>
      </c>
      <c r="Q20" s="35">
        <f>(D20+J20)/G20</f>
        <v>5.7321106514777815</v>
      </c>
      <c r="R20" s="46">
        <f>IF(B20=0,0,(VLOOKUP($F20,'APP 2885'!B10:G51,4)*$C20)/($D20-$E20+$J20))</f>
        <v>0.75539173858582509</v>
      </c>
    </row>
    <row r="21" spans="1:18" ht="15.75" thickBot="1" x14ac:dyDescent="0.3">
      <c r="A21" s="5" t="s">
        <v>34</v>
      </c>
      <c r="B21" s="6">
        <v>5.0599999999999999E-2</v>
      </c>
      <c r="C21" s="3"/>
      <c r="D21" s="3"/>
      <c r="E21" s="15"/>
      <c r="F21" s="3"/>
      <c r="G21" s="3"/>
      <c r="H21" s="3"/>
      <c r="I21" s="3"/>
      <c r="J21" s="1"/>
      <c r="K21" s="2"/>
      <c r="L21" s="2"/>
      <c r="M21" s="7"/>
      <c r="N21" s="2"/>
      <c r="O21" s="7"/>
      <c r="P21" s="7"/>
      <c r="Q21" s="2"/>
      <c r="R21" s="2"/>
    </row>
    <row r="22" spans="1:18" ht="16.5" thickBot="1" x14ac:dyDescent="0.3">
      <c r="A22" s="5" t="s">
        <v>35</v>
      </c>
      <c r="B22" s="6">
        <v>0.02</v>
      </c>
      <c r="C22" s="8"/>
      <c r="D22" s="8"/>
      <c r="E22" s="16"/>
      <c r="F22" s="8"/>
      <c r="G22" s="8"/>
      <c r="H22" s="8"/>
      <c r="I22" s="8"/>
      <c r="J22" s="9"/>
      <c r="K22" s="10"/>
      <c r="L22" s="10"/>
      <c r="M22" s="7"/>
      <c r="N22" s="2"/>
      <c r="O22" s="7"/>
      <c r="P22" s="7"/>
      <c r="Q22" s="2"/>
      <c r="R22" s="2"/>
    </row>
    <row r="23" spans="1:18" ht="15.75" x14ac:dyDescent="0.25">
      <c r="A23" s="5" t="s">
        <v>36</v>
      </c>
      <c r="B23" s="6">
        <v>5.0599999999999999E-2</v>
      </c>
      <c r="C23" s="11"/>
      <c r="D23" s="11"/>
      <c r="E23" s="15"/>
      <c r="F23" s="11"/>
      <c r="G23" s="11"/>
      <c r="H23" s="11"/>
      <c r="I23" s="11"/>
      <c r="J23" s="11"/>
      <c r="K23" s="10"/>
      <c r="L23" s="10"/>
      <c r="M23" s="7"/>
      <c r="N23" s="2"/>
      <c r="O23" s="7"/>
      <c r="P23" s="7"/>
      <c r="Q23" s="2"/>
      <c r="R23" s="2"/>
    </row>
    <row r="24" spans="1:18" x14ac:dyDescent="0.25">
      <c r="A24" s="5" t="s">
        <v>37</v>
      </c>
      <c r="B24" s="12">
        <v>312000</v>
      </c>
      <c r="C24" s="2"/>
      <c r="D24" s="13"/>
      <c r="E24" s="15"/>
      <c r="F24" s="2"/>
      <c r="G24" s="2"/>
      <c r="H24" s="2"/>
      <c r="I24" s="2"/>
      <c r="J24" s="7"/>
      <c r="K24" s="2"/>
      <c r="L24" s="2"/>
      <c r="M24" s="7"/>
      <c r="N24" s="2"/>
      <c r="O24" s="7"/>
      <c r="P24" s="7"/>
      <c r="Q24" s="2"/>
      <c r="R24" s="2"/>
    </row>
    <row r="25" spans="1:18" ht="30" x14ac:dyDescent="0.25">
      <c r="A25" s="5" t="s">
        <v>38</v>
      </c>
      <c r="B25" s="49">
        <f>H20</f>
        <v>189922.52000000002</v>
      </c>
      <c r="C25" s="2"/>
      <c r="D25" s="7"/>
      <c r="E25" s="15"/>
      <c r="F25" s="2"/>
      <c r="G25" s="2"/>
      <c r="H25" s="7"/>
      <c r="I25" s="7"/>
      <c r="J25" s="2"/>
      <c r="K25" s="2"/>
      <c r="L25" s="7"/>
      <c r="M25" s="2"/>
      <c r="N25" s="7"/>
      <c r="O25" s="7"/>
      <c r="P25" s="2"/>
      <c r="Q25" s="2"/>
      <c r="R25" s="2"/>
    </row>
    <row r="26" spans="1:18" ht="15.75" thickBot="1" x14ac:dyDescent="0.3">
      <c r="A26" s="5" t="s">
        <v>39</v>
      </c>
      <c r="B26" s="49">
        <f>I20</f>
        <v>94961.270000000019</v>
      </c>
      <c r="C26" s="2"/>
      <c r="D26" s="7"/>
      <c r="E26" s="15"/>
      <c r="F26" s="2"/>
      <c r="G26" s="22"/>
      <c r="H26" s="7"/>
      <c r="I26" s="7"/>
      <c r="J26" s="2"/>
      <c r="K26" s="2"/>
      <c r="L26" s="7"/>
      <c r="M26" s="2"/>
      <c r="N26" s="7"/>
      <c r="O26" s="7"/>
      <c r="P26" s="2"/>
      <c r="Q26" s="2"/>
      <c r="R26" s="2"/>
    </row>
  </sheetData>
  <mergeCells count="4">
    <mergeCell ref="A1:Q1"/>
    <mergeCell ref="A2:Q2"/>
    <mergeCell ref="A3:Q3"/>
    <mergeCell ref="A4:R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0747-3F7D-45ED-AC17-5C6FA233126A}">
  <dimension ref="A1:I64"/>
  <sheetViews>
    <sheetView tabSelected="1" workbookViewId="0">
      <selection activeCell="J10" sqref="J10"/>
    </sheetView>
  </sheetViews>
  <sheetFormatPr defaultRowHeight="15" x14ac:dyDescent="0.25"/>
  <cols>
    <col min="3" max="3" width="19.7109375" bestFit="1" customWidth="1"/>
    <col min="6" max="6" width="15.85546875" bestFit="1" customWidth="1"/>
  </cols>
  <sheetData>
    <row r="1" spans="1:9" ht="48.75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50"/>
    </row>
    <row r="2" spans="1:9" x14ac:dyDescent="0.25">
      <c r="A2" s="70" t="s">
        <v>40</v>
      </c>
      <c r="B2" s="70"/>
      <c r="C2" s="70"/>
      <c r="D2" s="70"/>
      <c r="E2" s="70"/>
      <c r="F2" s="70"/>
      <c r="G2" s="70"/>
      <c r="H2" s="70"/>
      <c r="I2" s="50"/>
    </row>
    <row r="3" spans="1:9" x14ac:dyDescent="0.25">
      <c r="A3" s="70" t="s">
        <v>41</v>
      </c>
      <c r="B3" s="70"/>
      <c r="C3" s="70"/>
      <c r="D3" s="70"/>
      <c r="E3" s="70"/>
      <c r="F3" s="70"/>
      <c r="G3" s="70"/>
      <c r="H3" s="70"/>
      <c r="I3" s="50"/>
    </row>
    <row r="4" spans="1:9" x14ac:dyDescent="0.25">
      <c r="A4" s="70" t="s">
        <v>42</v>
      </c>
      <c r="B4" s="70"/>
      <c r="C4" s="70"/>
      <c r="D4" s="70"/>
      <c r="E4" s="70"/>
      <c r="F4" s="70"/>
      <c r="G4" s="70"/>
      <c r="H4" s="70"/>
      <c r="I4" s="50"/>
    </row>
    <row r="5" spans="1:9" x14ac:dyDescent="0.25">
      <c r="A5" s="71"/>
      <c r="B5" s="71"/>
      <c r="C5" s="51"/>
      <c r="D5" s="51"/>
      <c r="E5" s="51"/>
      <c r="F5" s="51"/>
      <c r="G5" s="51"/>
      <c r="H5" s="51"/>
      <c r="I5" s="51"/>
    </row>
    <row r="6" spans="1:9" ht="21" x14ac:dyDescent="0.25">
      <c r="A6" s="73" t="s">
        <v>43</v>
      </c>
      <c r="B6" s="75" t="s">
        <v>44</v>
      </c>
      <c r="C6" s="52" t="s">
        <v>45</v>
      </c>
      <c r="D6" s="52" t="s">
        <v>46</v>
      </c>
      <c r="E6" s="52" t="s">
        <v>47</v>
      </c>
      <c r="F6" s="52" t="s">
        <v>48</v>
      </c>
      <c r="G6" s="52" t="s">
        <v>49</v>
      </c>
      <c r="H6" s="78" t="s">
        <v>43</v>
      </c>
      <c r="I6" s="71"/>
    </row>
    <row r="7" spans="1:9" ht="21.75" customHeight="1" x14ac:dyDescent="0.25">
      <c r="A7" s="73"/>
      <c r="B7" s="76"/>
      <c r="C7" s="53" t="s">
        <v>50</v>
      </c>
      <c r="D7" s="53" t="s">
        <v>51</v>
      </c>
      <c r="E7" s="53" t="s">
        <v>52</v>
      </c>
      <c r="F7" s="53" t="s">
        <v>53</v>
      </c>
      <c r="G7" s="53" t="s">
        <v>54</v>
      </c>
      <c r="H7" s="78"/>
      <c r="I7" s="71"/>
    </row>
    <row r="8" spans="1:9" ht="21.75" customHeight="1" x14ac:dyDescent="0.25">
      <c r="A8" s="73"/>
      <c r="B8" s="76"/>
      <c r="C8" s="53" t="s">
        <v>55</v>
      </c>
      <c r="D8" s="53" t="s">
        <v>56</v>
      </c>
      <c r="E8" s="53" t="s">
        <v>50</v>
      </c>
      <c r="F8" s="53" t="s">
        <v>57</v>
      </c>
      <c r="G8" s="53" t="s">
        <v>58</v>
      </c>
      <c r="H8" s="78"/>
      <c r="I8" s="71"/>
    </row>
    <row r="9" spans="1:9" ht="21.75" customHeight="1" x14ac:dyDescent="0.25">
      <c r="A9" s="74"/>
      <c r="B9" s="77"/>
      <c r="C9" s="54" t="s">
        <v>59</v>
      </c>
      <c r="D9" s="54" t="s">
        <v>60</v>
      </c>
      <c r="E9" s="54" t="s">
        <v>61</v>
      </c>
      <c r="F9" s="54" t="s">
        <v>43</v>
      </c>
      <c r="G9" s="54" t="s">
        <v>62</v>
      </c>
      <c r="H9" s="78"/>
      <c r="I9" s="71"/>
    </row>
    <row r="10" spans="1:9" x14ac:dyDescent="0.25">
      <c r="A10" s="55">
        <v>2023</v>
      </c>
      <c r="B10" s="56">
        <v>1</v>
      </c>
      <c r="C10" s="57">
        <v>1.31</v>
      </c>
      <c r="D10" s="57">
        <v>1.31</v>
      </c>
      <c r="E10" s="57">
        <v>1.31</v>
      </c>
      <c r="F10" s="58">
        <v>0.1</v>
      </c>
      <c r="G10" s="57">
        <v>1.45</v>
      </c>
      <c r="H10" s="51"/>
      <c r="I10" s="51"/>
    </row>
    <row r="11" spans="1:9" x14ac:dyDescent="0.25">
      <c r="A11" s="55">
        <v>2024</v>
      </c>
      <c r="B11" s="56">
        <v>2</v>
      </c>
      <c r="C11" s="57">
        <v>1.19</v>
      </c>
      <c r="D11" s="57">
        <v>1.25</v>
      </c>
      <c r="E11" s="57">
        <v>2.56</v>
      </c>
      <c r="F11" s="58">
        <v>0.1</v>
      </c>
      <c r="G11" s="57">
        <v>2.82</v>
      </c>
      <c r="H11" s="51"/>
      <c r="I11" s="51"/>
    </row>
    <row r="12" spans="1:9" x14ac:dyDescent="0.25">
      <c r="A12" s="55">
        <v>2025</v>
      </c>
      <c r="B12" s="56">
        <v>3</v>
      </c>
      <c r="C12" s="57">
        <v>0.98</v>
      </c>
      <c r="D12" s="57">
        <v>1.08</v>
      </c>
      <c r="E12" s="57">
        <v>3.64</v>
      </c>
      <c r="F12" s="58">
        <v>0.1</v>
      </c>
      <c r="G12" s="57">
        <v>4.01</v>
      </c>
      <c r="H12" s="51"/>
      <c r="I12" s="51"/>
    </row>
    <row r="13" spans="1:9" x14ac:dyDescent="0.25">
      <c r="A13" s="55">
        <v>2026</v>
      </c>
      <c r="B13" s="56">
        <v>4</v>
      </c>
      <c r="C13" s="57">
        <v>0.82</v>
      </c>
      <c r="D13" s="57">
        <v>0.95</v>
      </c>
      <c r="E13" s="57">
        <v>4.5999999999999996</v>
      </c>
      <c r="F13" s="58">
        <v>0.1</v>
      </c>
      <c r="G13" s="57">
        <v>5.0599999999999996</v>
      </c>
      <c r="H13" s="51"/>
      <c r="I13" s="51"/>
    </row>
    <row r="14" spans="1:9" x14ac:dyDescent="0.25">
      <c r="A14" s="55">
        <v>2027</v>
      </c>
      <c r="B14" s="56">
        <v>5</v>
      </c>
      <c r="C14" s="57">
        <v>0.85</v>
      </c>
      <c r="D14" s="57">
        <v>1.03</v>
      </c>
      <c r="E14" s="57">
        <v>5.63</v>
      </c>
      <c r="F14" s="58">
        <v>0.1</v>
      </c>
      <c r="G14" s="57">
        <v>6.19</v>
      </c>
      <c r="H14" s="51"/>
      <c r="I14" s="51"/>
    </row>
    <row r="15" spans="1:9" x14ac:dyDescent="0.25">
      <c r="A15" s="55">
        <v>2028</v>
      </c>
      <c r="B15" s="56">
        <v>6</v>
      </c>
      <c r="C15" s="57">
        <v>0.79</v>
      </c>
      <c r="D15" s="57">
        <v>1.01</v>
      </c>
      <c r="E15" s="57">
        <v>6.64</v>
      </c>
      <c r="F15" s="58">
        <v>0.1</v>
      </c>
      <c r="G15" s="57">
        <v>7.3</v>
      </c>
      <c r="H15" s="51"/>
      <c r="I15" s="51"/>
    </row>
    <row r="16" spans="1:9" x14ac:dyDescent="0.25">
      <c r="A16" s="55">
        <v>2029</v>
      </c>
      <c r="B16" s="56">
        <v>7</v>
      </c>
      <c r="C16" s="57">
        <v>0.81</v>
      </c>
      <c r="D16" s="57">
        <v>1.0900000000000001</v>
      </c>
      <c r="E16" s="57">
        <v>7.72</v>
      </c>
      <c r="F16" s="58">
        <v>0.1</v>
      </c>
      <c r="G16" s="57">
        <v>8.5</v>
      </c>
      <c r="H16" s="51"/>
      <c r="I16" s="51"/>
    </row>
    <row r="17" spans="1:9" x14ac:dyDescent="0.25">
      <c r="A17" s="55">
        <v>2030</v>
      </c>
      <c r="B17" s="56">
        <v>8</v>
      </c>
      <c r="C17" s="57">
        <v>1.9</v>
      </c>
      <c r="D17" s="57">
        <v>2.69</v>
      </c>
      <c r="E17" s="57">
        <v>10.41</v>
      </c>
      <c r="F17" s="58">
        <v>0.1</v>
      </c>
      <c r="G17" s="57">
        <v>11.46</v>
      </c>
      <c r="H17" s="51"/>
      <c r="I17" s="51"/>
    </row>
    <row r="18" spans="1:9" x14ac:dyDescent="0.25">
      <c r="A18" s="55">
        <v>2031</v>
      </c>
      <c r="B18" s="56">
        <v>9</v>
      </c>
      <c r="C18" s="57">
        <v>0.75</v>
      </c>
      <c r="D18" s="57">
        <v>1.1100000000000001</v>
      </c>
      <c r="E18" s="57">
        <v>11.52</v>
      </c>
      <c r="F18" s="58">
        <v>0.1</v>
      </c>
      <c r="G18" s="57">
        <v>12.67</v>
      </c>
      <c r="H18" s="51"/>
      <c r="I18" s="51"/>
    </row>
    <row r="19" spans="1:9" x14ac:dyDescent="0.25">
      <c r="A19" s="55">
        <v>2032</v>
      </c>
      <c r="B19" s="56">
        <v>10</v>
      </c>
      <c r="C19" s="57">
        <v>0.67</v>
      </c>
      <c r="D19" s="57">
        <v>1.04</v>
      </c>
      <c r="E19" s="57">
        <v>12.56</v>
      </c>
      <c r="F19" s="58">
        <v>0.1</v>
      </c>
      <c r="G19" s="57">
        <v>13.82</v>
      </c>
      <c r="H19" s="51"/>
      <c r="I19" s="51"/>
    </row>
    <row r="20" spans="1:9" x14ac:dyDescent="0.25">
      <c r="A20" s="55">
        <v>2033</v>
      </c>
      <c r="B20" s="56">
        <v>11</v>
      </c>
      <c r="C20" s="57">
        <v>0.73</v>
      </c>
      <c r="D20" s="57">
        <v>1.2</v>
      </c>
      <c r="E20" s="57">
        <v>13.76</v>
      </c>
      <c r="F20" s="58">
        <v>0.1</v>
      </c>
      <c r="G20" s="57">
        <v>15.13</v>
      </c>
      <c r="H20" s="51"/>
      <c r="I20" s="51"/>
    </row>
    <row r="21" spans="1:9" x14ac:dyDescent="0.25">
      <c r="A21" s="55">
        <v>2034</v>
      </c>
      <c r="B21" s="56">
        <v>12</v>
      </c>
      <c r="C21" s="57">
        <v>0.67</v>
      </c>
      <c r="D21" s="57">
        <v>1.1599999999999999</v>
      </c>
      <c r="E21" s="57">
        <v>14.92</v>
      </c>
      <c r="F21" s="58">
        <v>0.1</v>
      </c>
      <c r="G21" s="57">
        <v>16.41</v>
      </c>
      <c r="H21" s="51"/>
      <c r="I21" s="51"/>
    </row>
    <row r="22" spans="1:9" x14ac:dyDescent="0.25">
      <c r="A22" s="55">
        <v>2035</v>
      </c>
      <c r="B22" s="56">
        <v>13</v>
      </c>
      <c r="C22" s="57">
        <v>0.65</v>
      </c>
      <c r="D22" s="57">
        <v>1.18</v>
      </c>
      <c r="E22" s="57">
        <v>16.100000000000001</v>
      </c>
      <c r="F22" s="58">
        <v>0.1</v>
      </c>
      <c r="G22" s="57">
        <v>17.71</v>
      </c>
      <c r="H22" s="51"/>
      <c r="I22" s="51"/>
    </row>
    <row r="23" spans="1:9" x14ac:dyDescent="0.25">
      <c r="A23" s="55">
        <v>2036</v>
      </c>
      <c r="B23" s="56">
        <v>14</v>
      </c>
      <c r="C23" s="57">
        <v>0.83</v>
      </c>
      <c r="D23" s="57">
        <v>1.58</v>
      </c>
      <c r="E23" s="57">
        <v>17.670000000000002</v>
      </c>
      <c r="F23" s="58">
        <v>0.1</v>
      </c>
      <c r="G23" s="57">
        <v>19.440000000000001</v>
      </c>
      <c r="H23" s="51"/>
      <c r="I23" s="51"/>
    </row>
    <row r="24" spans="1:9" x14ac:dyDescent="0.25">
      <c r="A24" s="55">
        <v>2037</v>
      </c>
      <c r="B24" s="56">
        <v>15</v>
      </c>
      <c r="C24" s="57">
        <v>0.56999999999999995</v>
      </c>
      <c r="D24" s="57">
        <v>1.1299999999999999</v>
      </c>
      <c r="E24" s="57">
        <v>18.8</v>
      </c>
      <c r="F24" s="58">
        <v>0.1</v>
      </c>
      <c r="G24" s="57">
        <v>20.68</v>
      </c>
      <c r="H24" s="51"/>
      <c r="I24" s="51"/>
    </row>
    <row r="25" spans="1:9" x14ac:dyDescent="0.25">
      <c r="A25" s="55">
        <v>2038</v>
      </c>
      <c r="B25" s="56">
        <v>16</v>
      </c>
      <c r="C25" s="57">
        <v>0.6</v>
      </c>
      <c r="D25" s="57">
        <v>1.25</v>
      </c>
      <c r="E25" s="57">
        <v>20.059999999999999</v>
      </c>
      <c r="F25" s="58">
        <v>0.1</v>
      </c>
      <c r="G25" s="57">
        <v>22.06</v>
      </c>
      <c r="H25" s="51"/>
      <c r="I25" s="51"/>
    </row>
    <row r="26" spans="1:9" x14ac:dyDescent="0.25">
      <c r="A26" s="55">
        <v>2039</v>
      </c>
      <c r="B26" s="56">
        <v>17</v>
      </c>
      <c r="C26" s="57">
        <v>0.56999999999999995</v>
      </c>
      <c r="D26" s="57">
        <v>1.26</v>
      </c>
      <c r="E26" s="57">
        <v>21.31</v>
      </c>
      <c r="F26" s="58">
        <v>0.1</v>
      </c>
      <c r="G26" s="57">
        <v>23.45</v>
      </c>
      <c r="H26" s="51"/>
      <c r="I26" s="51"/>
    </row>
    <row r="27" spans="1:9" x14ac:dyDescent="0.25">
      <c r="A27" s="55">
        <v>2040</v>
      </c>
      <c r="B27" s="56">
        <v>18</v>
      </c>
      <c r="C27" s="57">
        <v>0.55000000000000004</v>
      </c>
      <c r="D27" s="57">
        <v>1.26</v>
      </c>
      <c r="E27" s="57">
        <v>22.58</v>
      </c>
      <c r="F27" s="58">
        <v>0.1</v>
      </c>
      <c r="G27" s="57">
        <v>24.83</v>
      </c>
      <c r="H27" s="51"/>
      <c r="I27" s="51"/>
    </row>
    <row r="28" spans="1:9" x14ac:dyDescent="0.25">
      <c r="A28" s="55">
        <v>2041</v>
      </c>
      <c r="B28" s="56">
        <v>19</v>
      </c>
      <c r="C28" s="57">
        <v>4.8499999999999996</v>
      </c>
      <c r="D28" s="57">
        <v>11.79</v>
      </c>
      <c r="E28" s="57">
        <v>34.369999999999997</v>
      </c>
      <c r="F28" s="58">
        <v>0.1</v>
      </c>
      <c r="G28" s="57">
        <v>37.799999999999997</v>
      </c>
      <c r="H28" s="51"/>
      <c r="I28" s="51"/>
    </row>
    <row r="29" spans="1:9" x14ac:dyDescent="0.25">
      <c r="A29" s="55">
        <v>2042</v>
      </c>
      <c r="B29" s="56">
        <v>20</v>
      </c>
      <c r="C29" s="57">
        <v>0.53</v>
      </c>
      <c r="D29" s="57">
        <v>1.35</v>
      </c>
      <c r="E29" s="57">
        <v>35.72</v>
      </c>
      <c r="F29" s="58">
        <v>0.1</v>
      </c>
      <c r="G29" s="57">
        <v>39.29</v>
      </c>
      <c r="H29" s="51"/>
      <c r="I29" s="51"/>
    </row>
    <row r="30" spans="1:9" x14ac:dyDescent="0.25">
      <c r="A30" s="55">
        <v>2043</v>
      </c>
      <c r="B30" s="56">
        <v>21</v>
      </c>
      <c r="C30" s="57">
        <v>0.52</v>
      </c>
      <c r="D30" s="57">
        <v>1.39</v>
      </c>
      <c r="E30" s="57">
        <v>37.1</v>
      </c>
      <c r="F30" s="58">
        <v>0.1</v>
      </c>
      <c r="G30" s="57">
        <v>40.81</v>
      </c>
      <c r="H30" s="51"/>
      <c r="I30" s="51"/>
    </row>
    <row r="31" spans="1:9" x14ac:dyDescent="0.25">
      <c r="A31" s="55">
        <v>2044</v>
      </c>
      <c r="B31" s="56">
        <v>22</v>
      </c>
      <c r="C31" s="57">
        <v>0.5</v>
      </c>
      <c r="D31" s="57">
        <v>1.42</v>
      </c>
      <c r="E31" s="57">
        <v>38.53</v>
      </c>
      <c r="F31" s="58">
        <v>0.1</v>
      </c>
      <c r="G31" s="57">
        <v>42.38</v>
      </c>
      <c r="H31" s="51"/>
      <c r="I31" s="51"/>
    </row>
    <row r="32" spans="1:9" x14ac:dyDescent="0.25">
      <c r="A32" s="55">
        <v>2045</v>
      </c>
      <c r="B32" s="56">
        <v>23</v>
      </c>
      <c r="C32" s="57">
        <v>0.49</v>
      </c>
      <c r="D32" s="57">
        <v>1.46</v>
      </c>
      <c r="E32" s="57">
        <v>39.99</v>
      </c>
      <c r="F32" s="58">
        <v>0.1</v>
      </c>
      <c r="G32" s="57">
        <v>43.99</v>
      </c>
      <c r="H32" s="51"/>
      <c r="I32" s="51"/>
    </row>
    <row r="33" spans="1:9" x14ac:dyDescent="0.25">
      <c r="A33" s="55">
        <v>2046</v>
      </c>
      <c r="B33" s="56">
        <v>24</v>
      </c>
      <c r="C33" s="57">
        <v>0.48</v>
      </c>
      <c r="D33" s="57">
        <v>1.5</v>
      </c>
      <c r="E33" s="57">
        <v>41.49</v>
      </c>
      <c r="F33" s="58">
        <v>0.1</v>
      </c>
      <c r="G33" s="57">
        <v>45.64</v>
      </c>
      <c r="H33" s="51"/>
      <c r="I33" s="51"/>
    </row>
    <row r="34" spans="1:9" x14ac:dyDescent="0.25">
      <c r="A34" s="55">
        <v>2047</v>
      </c>
      <c r="B34" s="56">
        <v>25</v>
      </c>
      <c r="C34" s="57">
        <v>0.47</v>
      </c>
      <c r="D34" s="57">
        <v>1.55</v>
      </c>
      <c r="E34" s="57">
        <v>43.04</v>
      </c>
      <c r="F34" s="58">
        <v>0.1</v>
      </c>
      <c r="G34" s="57">
        <v>47.35</v>
      </c>
      <c r="H34" s="51"/>
      <c r="I34" s="51"/>
    </row>
    <row r="35" spans="1:9" x14ac:dyDescent="0.25">
      <c r="A35" s="55">
        <v>2048</v>
      </c>
      <c r="B35" s="56">
        <v>26</v>
      </c>
      <c r="C35" s="57">
        <v>0.47</v>
      </c>
      <c r="D35" s="57">
        <v>1.6</v>
      </c>
      <c r="E35" s="57">
        <v>44.64</v>
      </c>
      <c r="F35" s="58">
        <v>0.1</v>
      </c>
      <c r="G35" s="57">
        <v>49.11</v>
      </c>
      <c r="H35" s="51"/>
      <c r="I35" s="51"/>
    </row>
    <row r="36" spans="1:9" x14ac:dyDescent="0.25">
      <c r="A36" s="55">
        <v>2049</v>
      </c>
      <c r="B36" s="56">
        <v>27</v>
      </c>
      <c r="C36" s="57">
        <v>0.46</v>
      </c>
      <c r="D36" s="57">
        <v>1.65</v>
      </c>
      <c r="E36" s="57">
        <v>46.29</v>
      </c>
      <c r="F36" s="58">
        <v>0.1</v>
      </c>
      <c r="G36" s="57">
        <v>50.92</v>
      </c>
      <c r="H36" s="51"/>
      <c r="I36" s="51"/>
    </row>
    <row r="37" spans="1:9" x14ac:dyDescent="0.25">
      <c r="A37" s="55">
        <v>2050</v>
      </c>
      <c r="B37" s="56">
        <v>28</v>
      </c>
      <c r="C37" s="57">
        <v>0.45</v>
      </c>
      <c r="D37" s="57">
        <v>1.7</v>
      </c>
      <c r="E37" s="57">
        <v>48</v>
      </c>
      <c r="F37" s="58">
        <v>0.1</v>
      </c>
      <c r="G37" s="57">
        <v>52.8</v>
      </c>
      <c r="H37" s="51"/>
      <c r="I37" s="51"/>
    </row>
    <row r="38" spans="1:9" x14ac:dyDescent="0.25">
      <c r="A38" s="55">
        <v>2051</v>
      </c>
      <c r="B38" s="56">
        <v>29</v>
      </c>
      <c r="C38" s="57">
        <v>0.44</v>
      </c>
      <c r="D38" s="57">
        <v>1.76</v>
      </c>
      <c r="E38" s="57">
        <v>49.76</v>
      </c>
      <c r="F38" s="58">
        <v>0.1</v>
      </c>
      <c r="G38" s="57">
        <v>54.74</v>
      </c>
      <c r="H38" s="51"/>
      <c r="I38" s="51"/>
    </row>
    <row r="39" spans="1:9" x14ac:dyDescent="0.25">
      <c r="A39" s="55">
        <v>2052</v>
      </c>
      <c r="B39" s="56">
        <v>30</v>
      </c>
      <c r="C39" s="57">
        <v>0.43</v>
      </c>
      <c r="D39" s="57">
        <v>1.82</v>
      </c>
      <c r="E39" s="57">
        <v>51.58</v>
      </c>
      <c r="F39" s="58">
        <v>0.1</v>
      </c>
      <c r="G39" s="57">
        <v>56.74</v>
      </c>
      <c r="H39" s="51"/>
      <c r="I39" s="51"/>
    </row>
    <row r="40" spans="1:9" x14ac:dyDescent="0.25">
      <c r="A40" s="55">
        <v>2053</v>
      </c>
      <c r="B40" s="56">
        <v>31</v>
      </c>
      <c r="C40" s="57">
        <v>0.43</v>
      </c>
      <c r="D40" s="57">
        <v>1.88</v>
      </c>
      <c r="E40" s="57">
        <v>53.46</v>
      </c>
      <c r="F40" s="58">
        <v>0.1</v>
      </c>
      <c r="G40" s="57">
        <v>58.81</v>
      </c>
      <c r="H40" s="51"/>
      <c r="I40" s="51"/>
    </row>
    <row r="41" spans="1:9" x14ac:dyDescent="0.25">
      <c r="A41" s="55">
        <v>2054</v>
      </c>
      <c r="B41" s="56">
        <v>32</v>
      </c>
      <c r="C41" s="57">
        <v>0.42</v>
      </c>
      <c r="D41" s="57">
        <v>1.94</v>
      </c>
      <c r="E41" s="57">
        <v>55.4</v>
      </c>
      <c r="F41" s="58">
        <v>0.1</v>
      </c>
      <c r="G41" s="57">
        <v>60.94</v>
      </c>
      <c r="H41" s="51"/>
      <c r="I41" s="51"/>
    </row>
    <row r="42" spans="1:9" x14ac:dyDescent="0.25">
      <c r="A42" s="55">
        <v>2055</v>
      </c>
      <c r="B42" s="56">
        <v>33</v>
      </c>
      <c r="C42" s="57">
        <v>0.41</v>
      </c>
      <c r="D42" s="57">
        <v>2.0099999999999998</v>
      </c>
      <c r="E42" s="57">
        <v>57.41</v>
      </c>
      <c r="F42" s="58">
        <v>0.1</v>
      </c>
      <c r="G42" s="57">
        <v>63.16</v>
      </c>
      <c r="H42" s="51"/>
      <c r="I42" s="51"/>
    </row>
    <row r="43" spans="1:9" x14ac:dyDescent="0.25">
      <c r="A43" s="55">
        <v>2056</v>
      </c>
      <c r="B43" s="56">
        <v>34</v>
      </c>
      <c r="C43" s="57">
        <v>0.41</v>
      </c>
      <c r="D43" s="57">
        <v>2.08</v>
      </c>
      <c r="E43" s="57">
        <v>59.49</v>
      </c>
      <c r="F43" s="58">
        <v>0.1</v>
      </c>
      <c r="G43" s="57">
        <v>65.44</v>
      </c>
      <c r="H43" s="51"/>
      <c r="I43" s="51"/>
    </row>
    <row r="44" spans="1:9" x14ac:dyDescent="0.25">
      <c r="A44" s="55">
        <v>2057</v>
      </c>
      <c r="B44" s="56">
        <v>35</v>
      </c>
      <c r="C44" s="57">
        <v>0.4</v>
      </c>
      <c r="D44" s="57">
        <v>2.15</v>
      </c>
      <c r="E44" s="57">
        <v>61.64</v>
      </c>
      <c r="F44" s="58">
        <v>0.1</v>
      </c>
      <c r="G44" s="57">
        <v>67.8</v>
      </c>
      <c r="H44" s="51"/>
      <c r="I44" s="51"/>
    </row>
    <row r="45" spans="1:9" x14ac:dyDescent="0.25">
      <c r="A45" s="55">
        <v>2058</v>
      </c>
      <c r="B45" s="56">
        <v>36</v>
      </c>
      <c r="C45" s="57">
        <v>0.39</v>
      </c>
      <c r="D45" s="57">
        <v>2.2200000000000002</v>
      </c>
      <c r="E45" s="57">
        <v>63.86</v>
      </c>
      <c r="F45" s="58">
        <v>0.1</v>
      </c>
      <c r="G45" s="57">
        <v>70.25</v>
      </c>
      <c r="H45" s="51"/>
      <c r="I45" s="51"/>
    </row>
    <row r="46" spans="1:9" x14ac:dyDescent="0.25">
      <c r="A46" s="55">
        <v>2059</v>
      </c>
      <c r="B46" s="56">
        <v>37</v>
      </c>
      <c r="C46" s="57">
        <v>0.39</v>
      </c>
      <c r="D46" s="57">
        <v>2.2999999999999998</v>
      </c>
      <c r="E46" s="57">
        <v>66.16</v>
      </c>
      <c r="F46" s="58">
        <v>0.1</v>
      </c>
      <c r="G46" s="57">
        <v>72.77</v>
      </c>
      <c r="H46" s="51"/>
      <c r="I46" s="51"/>
    </row>
    <row r="47" spans="1:9" x14ac:dyDescent="0.25">
      <c r="A47" s="55">
        <v>2060</v>
      </c>
      <c r="B47" s="56">
        <v>38</v>
      </c>
      <c r="C47" s="57">
        <v>0.38</v>
      </c>
      <c r="D47" s="57">
        <v>2.37</v>
      </c>
      <c r="E47" s="57">
        <v>68.53</v>
      </c>
      <c r="F47" s="58">
        <v>0.1</v>
      </c>
      <c r="G47" s="57">
        <v>75.38</v>
      </c>
      <c r="H47" s="51"/>
      <c r="I47" s="51"/>
    </row>
    <row r="48" spans="1:9" x14ac:dyDescent="0.25">
      <c r="A48" s="55">
        <v>2061</v>
      </c>
      <c r="B48" s="56">
        <v>39</v>
      </c>
      <c r="C48" s="57">
        <v>0.38</v>
      </c>
      <c r="D48" s="57">
        <v>2.46</v>
      </c>
      <c r="E48" s="57">
        <v>70.989999999999995</v>
      </c>
      <c r="F48" s="58">
        <v>0.1</v>
      </c>
      <c r="G48" s="57">
        <v>78.08</v>
      </c>
      <c r="H48" s="51"/>
      <c r="I48" s="51"/>
    </row>
    <row r="49" spans="1:9" x14ac:dyDescent="0.25">
      <c r="A49" s="55">
        <v>2062</v>
      </c>
      <c r="B49" s="56">
        <v>40</v>
      </c>
      <c r="C49" s="57">
        <v>0.37</v>
      </c>
      <c r="D49" s="57">
        <v>2.54</v>
      </c>
      <c r="E49" s="57">
        <v>73.53</v>
      </c>
      <c r="F49" s="58">
        <v>0.1</v>
      </c>
      <c r="G49" s="57">
        <v>80.88</v>
      </c>
      <c r="H49" s="51"/>
      <c r="I49" s="51"/>
    </row>
    <row r="50" spans="1:9" x14ac:dyDescent="0.25">
      <c r="A50" s="55">
        <v>2063</v>
      </c>
      <c r="B50" s="56">
        <v>41</v>
      </c>
      <c r="C50" s="57">
        <v>0.36</v>
      </c>
      <c r="D50" s="57">
        <v>2.63</v>
      </c>
      <c r="E50" s="57">
        <v>76.150000000000006</v>
      </c>
      <c r="F50" s="58">
        <v>0.1</v>
      </c>
      <c r="G50" s="57">
        <v>83.77</v>
      </c>
      <c r="H50" s="51"/>
      <c r="I50" s="51"/>
    </row>
    <row r="51" spans="1:9" x14ac:dyDescent="0.25">
      <c r="A51" s="55">
        <v>2064</v>
      </c>
      <c r="B51" s="56">
        <v>42</v>
      </c>
      <c r="C51" s="57">
        <v>0.36</v>
      </c>
      <c r="D51" s="57">
        <v>2.72</v>
      </c>
      <c r="E51" s="57">
        <v>78.87</v>
      </c>
      <c r="F51" s="58">
        <v>0.1</v>
      </c>
      <c r="G51" s="57">
        <v>86.75</v>
      </c>
      <c r="H51" s="51"/>
      <c r="I51" s="51"/>
    </row>
    <row r="52" spans="1:9" x14ac:dyDescent="0.25">
      <c r="A52" s="55">
        <v>2065</v>
      </c>
      <c r="B52" s="56">
        <v>43</v>
      </c>
      <c r="C52" s="57">
        <v>0.35</v>
      </c>
      <c r="D52" s="57">
        <v>2.81</v>
      </c>
      <c r="E52" s="57">
        <v>81.680000000000007</v>
      </c>
      <c r="F52" s="58">
        <v>0.1</v>
      </c>
      <c r="G52" s="57">
        <v>89.84</v>
      </c>
      <c r="H52" s="51"/>
      <c r="I52" s="51"/>
    </row>
    <row r="53" spans="1:9" x14ac:dyDescent="0.25">
      <c r="A53" s="55">
        <v>2066</v>
      </c>
      <c r="B53" s="56">
        <v>44</v>
      </c>
      <c r="C53" s="57">
        <v>0.35</v>
      </c>
      <c r="D53" s="57">
        <v>2.91</v>
      </c>
      <c r="E53" s="57">
        <v>84.58</v>
      </c>
      <c r="F53" s="58">
        <v>0.1</v>
      </c>
      <c r="G53" s="57">
        <v>93.04</v>
      </c>
      <c r="H53" s="51"/>
      <c r="I53" s="51"/>
    </row>
    <row r="54" spans="1:9" x14ac:dyDescent="0.25">
      <c r="A54" s="55">
        <v>2067</v>
      </c>
      <c r="B54" s="56">
        <v>45</v>
      </c>
      <c r="C54" s="57">
        <v>0.34</v>
      </c>
      <c r="D54" s="57">
        <v>3</v>
      </c>
      <c r="E54" s="57">
        <v>87.59</v>
      </c>
      <c r="F54" s="58">
        <v>0.1</v>
      </c>
      <c r="G54" s="57">
        <v>96.35</v>
      </c>
      <c r="H54" s="51"/>
      <c r="I54" s="51"/>
    </row>
    <row r="55" spans="1:9" x14ac:dyDescent="0.25">
      <c r="A55" s="55">
        <v>2068</v>
      </c>
      <c r="B55" s="56">
        <v>46</v>
      </c>
      <c r="C55" s="57">
        <v>0.34</v>
      </c>
      <c r="D55" s="57">
        <v>3</v>
      </c>
      <c r="E55" s="57">
        <v>90.59</v>
      </c>
      <c r="F55" s="58">
        <v>0.1</v>
      </c>
      <c r="G55" s="57">
        <v>99.65</v>
      </c>
      <c r="H55" s="51"/>
      <c r="I55" s="51"/>
    </row>
    <row r="56" spans="1:9" ht="18.95" customHeight="1" x14ac:dyDescent="0.25">
      <c r="A56" s="55">
        <v>2069</v>
      </c>
      <c r="B56" s="56">
        <v>47</v>
      </c>
      <c r="C56" s="57">
        <v>0.34</v>
      </c>
      <c r="D56" s="57">
        <v>3</v>
      </c>
      <c r="E56" s="57">
        <v>93.6</v>
      </c>
      <c r="F56" s="58">
        <v>0.1</v>
      </c>
      <c r="G56" s="57">
        <v>102.96</v>
      </c>
      <c r="H56" s="51"/>
      <c r="I56" s="51"/>
    </row>
    <row r="57" spans="1:9" x14ac:dyDescent="0.25">
      <c r="A57" s="55">
        <v>2070</v>
      </c>
      <c r="B57" s="56">
        <v>48</v>
      </c>
      <c r="C57" s="57">
        <v>0.34</v>
      </c>
      <c r="D57" s="57">
        <v>3</v>
      </c>
      <c r="E57" s="57">
        <v>96.6</v>
      </c>
      <c r="F57" s="58">
        <v>0.1</v>
      </c>
      <c r="G57" s="57">
        <v>106.26</v>
      </c>
      <c r="H57" s="51"/>
      <c r="I57" s="51"/>
    </row>
    <row r="58" spans="1:9" x14ac:dyDescent="0.25">
      <c r="A58" s="55">
        <v>2071</v>
      </c>
      <c r="B58" s="56">
        <v>49</v>
      </c>
      <c r="C58" s="57">
        <v>0.34</v>
      </c>
      <c r="D58" s="57">
        <v>3</v>
      </c>
      <c r="E58" s="57">
        <v>99.61</v>
      </c>
      <c r="F58" s="58">
        <v>0.1</v>
      </c>
      <c r="G58" s="57">
        <v>109.57</v>
      </c>
      <c r="H58" s="51"/>
      <c r="I58" s="51"/>
    </row>
    <row r="59" spans="1:9" x14ac:dyDescent="0.25">
      <c r="A59" s="55">
        <v>2072</v>
      </c>
      <c r="B59" s="56">
        <v>50</v>
      </c>
      <c r="C59" s="57">
        <v>0.34</v>
      </c>
      <c r="D59" s="57">
        <v>3</v>
      </c>
      <c r="E59" s="57">
        <v>102.61</v>
      </c>
      <c r="F59" s="58">
        <v>0.1</v>
      </c>
      <c r="G59" s="57">
        <v>112.87</v>
      </c>
      <c r="H59" s="51"/>
      <c r="I59" s="51"/>
    </row>
    <row r="60" spans="1:9" x14ac:dyDescent="0.25">
      <c r="A60" s="72" t="s">
        <v>43</v>
      </c>
      <c r="B60" s="72"/>
      <c r="C60" s="51"/>
      <c r="D60" s="51"/>
      <c r="E60" s="51"/>
      <c r="F60" s="51"/>
      <c r="G60" s="51"/>
      <c r="H60" s="51"/>
      <c r="I60" s="51"/>
    </row>
    <row r="61" spans="1:9" x14ac:dyDescent="0.25">
      <c r="A61" s="70" t="s">
        <v>63</v>
      </c>
      <c r="B61" s="70"/>
      <c r="C61" s="51"/>
      <c r="D61" s="51"/>
      <c r="E61" s="59">
        <v>5.0599999999999999E-2</v>
      </c>
      <c r="F61" s="51"/>
      <c r="G61" s="51"/>
      <c r="H61" s="51"/>
      <c r="I61" s="51"/>
    </row>
    <row r="62" spans="1:9" x14ac:dyDescent="0.25">
      <c r="A62" s="71"/>
      <c r="B62" s="71"/>
      <c r="C62" s="51" t="s">
        <v>64</v>
      </c>
      <c r="D62" s="51"/>
      <c r="E62" s="59">
        <v>5.0599999999999999E-2</v>
      </c>
      <c r="F62" s="51"/>
      <c r="G62" s="51"/>
      <c r="H62" s="51"/>
      <c r="I62" s="51"/>
    </row>
    <row r="63" spans="1:9" x14ac:dyDescent="0.25">
      <c r="A63" s="71"/>
      <c r="B63" s="71"/>
      <c r="C63" s="51" t="s">
        <v>65</v>
      </c>
      <c r="D63" s="51"/>
      <c r="E63" s="59">
        <v>4.1700000000000001E-2</v>
      </c>
      <c r="F63" s="51"/>
      <c r="G63" s="51"/>
      <c r="H63" s="51"/>
      <c r="I63" s="51"/>
    </row>
    <row r="64" spans="1:9" x14ac:dyDescent="0.25">
      <c r="A64" s="71"/>
      <c r="B64" s="71"/>
      <c r="C64" s="51" t="s">
        <v>66</v>
      </c>
      <c r="D64" s="51"/>
      <c r="E64" s="59">
        <v>0.02</v>
      </c>
      <c r="F64" s="51" t="s">
        <v>67</v>
      </c>
      <c r="G64" s="51"/>
      <c r="H64" s="51"/>
      <c r="I64" s="51"/>
    </row>
  </sheetData>
  <mergeCells count="14">
    <mergeCell ref="A64:B64"/>
    <mergeCell ref="I6:I9"/>
    <mergeCell ref="A60:B60"/>
    <mergeCell ref="A61:B61"/>
    <mergeCell ref="A62:B62"/>
    <mergeCell ref="A63:B63"/>
    <mergeCell ref="A6:A9"/>
    <mergeCell ref="B6:B9"/>
    <mergeCell ref="H6:H9"/>
    <mergeCell ref="A1:H1"/>
    <mergeCell ref="A2:H2"/>
    <mergeCell ref="A3:H3"/>
    <mergeCell ref="A4:H4"/>
    <mergeCell ref="A5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led Document" ma:contentTypeID="0x0101006E56B4D1795A2E4DB2F0B01679ED314A00040AC263BA319A41A5EAD400E8A077FB" ma:contentTypeVersion="40" ma:contentTypeDescription="" ma:contentTypeScope="" ma:versionID="14e60c0cbb01c5b9d7c0be9b48d801a5">
  <xsd:schema xmlns:xsd="http://www.w3.org/2001/XMLSchema" xmlns:xs="http://www.w3.org/2001/XMLSchema" xmlns:p="http://schemas.microsoft.com/office/2006/metadata/properties" xmlns:ns1="http://schemas.microsoft.com/sharepoint/v3" xmlns:ns2="dc463f71-b30c-4ab2-9473-d307f9d35888" targetNamespace="http://schemas.microsoft.com/office/2006/metadata/properties" ma:root="true" ma:fieldsID="43d1e58e9723df997e85f06fba2dda68" ns1:_="" ns2:_="">
    <xsd:import namespace="http://schemas.microsoft.com/sharepoint/v3"/>
    <xsd:import namespace="dc463f71-b30c-4ab2-9473-d307f9d35888"/>
    <xsd:element name="properties">
      <xsd:complexType>
        <xsd:sequence>
          <xsd:element name="documentManagement">
            <xsd:complexType>
              <xsd:all>
                <xsd:element ref="ns2:IsConfidential" minOccurs="0"/>
                <xsd:element ref="ns2:IsHighlyConfidential" minOccurs="0"/>
                <xsd:element ref="ns2:Date1" minOccurs="0"/>
                <xsd:element ref="ns2:DocketNumber" minOccurs="0"/>
                <xsd:element ref="ns2:DocumentSetType" minOccurs="0"/>
                <xsd:element ref="ns2:IndustryCode" minOccurs="0"/>
                <xsd:element ref="ns2:CaseType" minOccurs="0"/>
                <xsd:element ref="ns2:CaseStatus" minOccurs="0"/>
                <xsd:element ref="ns2:AgendaOrder" minOccurs="0"/>
                <xsd:element ref="ns2:DelegatedOrder" minOccurs="0"/>
                <xsd:element ref="ns2:IsDocumentOrder" minOccurs="0"/>
                <xsd:element ref="ns2:CaseCompanyNames" minOccurs="0"/>
                <xsd:element ref="ns2:OpenedDate" minOccurs="0"/>
                <xsd:element ref="ns2:Prefix" minOccurs="0"/>
                <xsd:element ref="ns2:Visibility" minOccurs="0"/>
                <xsd:element ref="ns1:Nickname" minOccurs="0"/>
                <xsd:element ref="ns2:Significan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Nickname" ma:index="17" nillable="true" ma:displayName="Nickname" ma:internalName="Nicknam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63f71-b30c-4ab2-9473-d307f9d35888" elementFormDefault="qualified">
    <xsd:import namespace="http://schemas.microsoft.com/office/2006/documentManagement/types"/>
    <xsd:import namespace="http://schemas.microsoft.com/office/infopath/2007/PartnerControls"/>
    <xsd:element name="IsConfidential" ma:index="2" nillable="true" ma:displayName="Is Confidential" ma:default="0" ma:internalName="IsConfidential" ma:readOnly="false">
      <xsd:simpleType>
        <xsd:restriction base="dms:Boolean"/>
      </xsd:simpleType>
    </xsd:element>
    <xsd:element name="IsHighlyConfidential" ma:index="3" nillable="true" ma:displayName="Is Highly Confidential" ma:default="0" ma:internalName="IsHighlyConfidential" ma:readOnly="false">
      <xsd:simpleType>
        <xsd:restriction base="dms:Boolean"/>
      </xsd:simpleType>
    </xsd:element>
    <xsd:element name="Date1" ma:index="4" nillable="true" ma:displayName="Date" ma:default="[today]" ma:description="Date the document set was requested" ma:format="DateOnly" ma:internalName="Date1" ma:readOnly="false">
      <xsd:simpleType>
        <xsd:restriction base="dms:DateTime"/>
      </xsd:simpleType>
    </xsd:element>
    <xsd:element name="DocketNumber" ma:index="5" nillable="true" ma:displayName="Docket Number" ma:internalName="DocketNumber" ma:readOnly="false">
      <xsd:simpleType>
        <xsd:restriction base="dms:Text">
          <xsd:maxLength value="255"/>
        </xsd:restriction>
      </xsd:simpleType>
    </xsd:element>
    <xsd:element name="DocumentSetType" ma:index="6" nillable="true" ma:displayName="Document Set Type" ma:internalName="DocumentSetType" ma:readOnly="false">
      <xsd:simpleType>
        <xsd:restriction base="dms:Text">
          <xsd:maxLength value="255"/>
        </xsd:restriction>
      </xsd:simpleType>
    </xsd:element>
    <xsd:element name="IndustryCode" ma:index="7" nillable="true" ma:displayName="Industry Code" ma:internalName="IndustryCode" ma:readOnly="false">
      <xsd:simpleType>
        <xsd:restriction base="dms:Text">
          <xsd:maxLength value="255"/>
        </xsd:restriction>
      </xsd:simpleType>
    </xsd:element>
    <xsd:element name="CaseType" ma:index="8" nillable="true" ma:displayName="CaseType" ma:internalName="CaseType" ma:readOnly="false">
      <xsd:simpleType>
        <xsd:restriction base="dms:Text">
          <xsd:maxLength value="255"/>
        </xsd:restriction>
      </xsd:simpleType>
    </xsd:element>
    <xsd:element name="CaseStatus" ma:index="9" nillable="true" ma:displayName="CaseStatus" ma:internalName="CaseStatus" ma:readOnly="false">
      <xsd:simpleType>
        <xsd:restriction base="dms:Text">
          <xsd:maxLength value="255"/>
        </xsd:restriction>
      </xsd:simpleType>
    </xsd:element>
    <xsd:element name="AgendaOrder" ma:index="10" nillable="true" ma:displayName="Agenda Order" ma:default="0" ma:internalName="AgendaOrder" ma:readOnly="false">
      <xsd:simpleType>
        <xsd:restriction base="dms:Boolean"/>
      </xsd:simpleType>
    </xsd:element>
    <xsd:element name="DelegatedOrder" ma:index="11" nillable="true" ma:displayName="DelegatedOrder" ma:default="0" ma:description="Is this a delegated order?" ma:internalName="DelegatedOrder" ma:readOnly="false">
      <xsd:simpleType>
        <xsd:restriction base="dms:Boolean"/>
      </xsd:simpleType>
    </xsd:element>
    <xsd:element name="IsDocumentOrder" ma:index="12" nillable="true" ma:displayName="IsDocumentOrder" ma:default="0" ma:internalName="IsDocumentOrder" ma:readOnly="false">
      <xsd:simpleType>
        <xsd:restriction base="dms:Boolean"/>
      </xsd:simpleType>
    </xsd:element>
    <xsd:element name="CaseCompanyNames" ma:index="13" nillable="true" ma:displayName="Company Names" ma:description="Company names delimited by ;" ma:internalName="CaseCompanyNames" ma:readOnly="false">
      <xsd:simpleType>
        <xsd:restriction base="dms:Note">
          <xsd:maxLength value="255"/>
        </xsd:restriction>
      </xsd:simpleType>
    </xsd:element>
    <xsd:element name="OpenedDate" ma:index="14" nillable="true" ma:displayName="OpenedDate" ma:format="DateOnly" ma:internalName="OpenedDate">
      <xsd:simpleType>
        <xsd:restriction base="dms:DateTime"/>
      </xsd:simpleType>
    </xsd:element>
    <xsd:element name="Prefix" ma:index="15" nillable="true" ma:displayName="Prefix" ma:description="Docket number prefix" ma:internalName="Prefix">
      <xsd:simpleType>
        <xsd:restriction base="dms:Text">
          <xsd:maxLength value="255"/>
        </xsd:restriction>
      </xsd:simpleType>
    </xsd:element>
    <xsd:element name="Visibility" ma:index="16" nillable="true" ma:displayName="Visibility" ma:default="Full Visibility" ma:format="Dropdown" ma:internalName="Visibility" ma:readOnly="false">
      <xsd:simpleType>
        <xsd:restriction base="dms:Choice">
          <xsd:enumeration value="Full Visibility"/>
        </xsd:restriction>
      </xsd:simpleType>
    </xsd:element>
    <xsd:element name="SignificantOrder" ma:index="24" nillable="true" ma:displayName="SignificantOrder" ma:default="0" ma:description="Whether this document set contains a significant order" ma:internalName="SignificantOr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fix xmlns="dc463f71-b30c-4ab2-9473-d307f9d35888">UG</Prefix>
    <DocumentSetType xmlns="dc463f71-b30c-4ab2-9473-d307f9d35888">Compliance</DocumentSetType>
    <Visibility xmlns="dc463f71-b30c-4ab2-9473-d307f9d35888">Full Visibility</Visibility>
    <IsConfidential xmlns="dc463f71-b30c-4ab2-9473-d307f9d35888">false</IsConfidential>
    <AgendaOrder xmlns="dc463f71-b30c-4ab2-9473-d307f9d35888">false</AgendaOrder>
    <CaseType xmlns="dc463f71-b30c-4ab2-9473-d307f9d35888">Staff Investigation</CaseType>
    <IndustryCode xmlns="dc463f71-b30c-4ab2-9473-d307f9d35888">150</IndustryCode>
    <CaseStatus xmlns="dc463f71-b30c-4ab2-9473-d307f9d35888">Pending</CaseStatus>
    <OpenedDate xmlns="dc463f71-b30c-4ab2-9473-d307f9d35888">2023-11-15T08:00:00+00:00</OpenedDate>
    <SignificantOrder xmlns="dc463f71-b30c-4ab2-9473-d307f9d35888">false</SignificantOrder>
    <Date1 xmlns="dc463f71-b30c-4ab2-9473-d307f9d35888">2026-06-11T07:00:00+00:00</Date1>
    <IsDocumentOrder xmlns="dc463f71-b30c-4ab2-9473-d307f9d35888">false</IsDocumentOrder>
    <IsHighlyConfidential xmlns="dc463f71-b30c-4ab2-9473-d307f9d35888">false</IsHighlyConfidential>
    <CaseCompanyNames xmlns="dc463f71-b30c-4ab2-9473-d307f9d35888">Cascade Natural Gas Corporation</CaseCompanyNames>
    <Nickname xmlns="http://schemas.microsoft.com/sharepoint/v3" xsi:nil="true"/>
    <DocketNumber xmlns="dc463f71-b30c-4ab2-9473-d307f9d35888">230937</DocketNumber>
    <DelegatedOrder xmlns="dc463f71-b30c-4ab2-9473-d307f9d35888">false</DelegatedOrd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015f1b76-b32e-440f-80a7-f0ca4d8a872c" ContentTypeId="0x0101006E56B4D1795A2E4DB2F0B01679ED314A" PreviousValue="true"/>
</file>

<file path=customXml/itemProps1.xml><?xml version="1.0" encoding="utf-8"?>
<ds:datastoreItem xmlns:ds="http://schemas.openxmlformats.org/officeDocument/2006/customXml" ds:itemID="{448CE25E-F513-4793-B3FD-55E35E92FA97}"/>
</file>

<file path=customXml/itemProps2.xml><?xml version="1.0" encoding="utf-8"?>
<ds:datastoreItem xmlns:ds="http://schemas.openxmlformats.org/officeDocument/2006/customXml" ds:itemID="{68481ACB-7604-4C62-969E-17957794CF16}">
  <ds:schemaRefs>
    <ds:schemaRef ds:uri="http://schemas.microsoft.com/office/2006/metadata/properties"/>
    <ds:schemaRef ds:uri="http://schemas.microsoft.com/office/infopath/2007/PartnerControls"/>
    <ds:schemaRef ds:uri="cde2e64c-3dd4-4497-9228-a435f4be0d55"/>
    <ds:schemaRef ds:uri="e02f8695-751b-4e1b-8622-bb2a27d1fb80"/>
  </ds:schemaRefs>
</ds:datastoreItem>
</file>

<file path=customXml/itemProps3.xml><?xml version="1.0" encoding="utf-8"?>
<ds:datastoreItem xmlns:ds="http://schemas.openxmlformats.org/officeDocument/2006/customXml" ds:itemID="{4745A919-1563-41EA-9A61-CE532BD8C9E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F73739F-A2A3-46AC-9D3D-BBD6D09C87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2025 Totals</vt:lpstr>
      <vt:lpstr>2025.Org</vt:lpstr>
      <vt:lpstr>2024 Totals</vt:lpstr>
      <vt:lpstr>APP 2885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Albert, Jodie</dc:creator>
  <cp:keywords/>
  <dc:description/>
  <cp:lastModifiedBy>Reimer, Caleb</cp:lastModifiedBy>
  <cp:revision/>
  <dcterms:created xsi:type="dcterms:W3CDTF">2025-04-15T19:34:17Z</dcterms:created>
  <dcterms:modified xsi:type="dcterms:W3CDTF">2026-05-12T21:56:41Z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a8032d-c4fe-48b8-9054-92634c9ea061_Enabled">
    <vt:lpwstr>true</vt:lpwstr>
  </property>
  <property fmtid="{D5CDD505-2E9C-101B-9397-08002B2CF9AE}" pid="3" name="MSIP_Label_1da8032d-c4fe-48b8-9054-92634c9ea061_SetDate">
    <vt:lpwstr>2025-04-15T19:35:05Z</vt:lpwstr>
  </property>
  <property fmtid="{D5CDD505-2E9C-101B-9397-08002B2CF9AE}" pid="4" name="MSIP_Label_1da8032d-c4fe-48b8-9054-92634c9ea061_Method">
    <vt:lpwstr>Standard</vt:lpwstr>
  </property>
  <property fmtid="{D5CDD505-2E9C-101B-9397-08002B2CF9AE}" pid="5" name="MSIP_Label_1da8032d-c4fe-48b8-9054-92634c9ea061_Name">
    <vt:lpwstr>Label 2 - Docs</vt:lpwstr>
  </property>
  <property fmtid="{D5CDD505-2E9C-101B-9397-08002B2CF9AE}" pid="6" name="MSIP_Label_1da8032d-c4fe-48b8-9054-92634c9ea061_SiteId">
    <vt:lpwstr>ce6a0196-6152-4c6a-9d1d-e946c3735743</vt:lpwstr>
  </property>
  <property fmtid="{D5CDD505-2E9C-101B-9397-08002B2CF9AE}" pid="7" name="MSIP_Label_1da8032d-c4fe-48b8-9054-92634c9ea061_ActionId">
    <vt:lpwstr>afaf7bd3-2349-4f30-a4d6-c8a13f827e9f</vt:lpwstr>
  </property>
  <property fmtid="{D5CDD505-2E9C-101B-9397-08002B2CF9AE}" pid="8" name="MSIP_Label_1da8032d-c4fe-48b8-9054-92634c9ea061_ContentBits">
    <vt:lpwstr>0</vt:lpwstr>
  </property>
  <property fmtid="{D5CDD505-2E9C-101B-9397-08002B2CF9AE}" pid="9" name="MSIP_Label_1da8032d-c4fe-48b8-9054-92634c9ea061_Tag">
    <vt:lpwstr>10, 3, 0, 1</vt:lpwstr>
  </property>
  <property fmtid="{D5CDD505-2E9C-101B-9397-08002B2CF9AE}" pid="10" name="ContentTypeId">
    <vt:lpwstr>0x0101006E56B4D1795A2E4DB2F0B01679ED314A00040AC263BA319A41A5EAD400E8A077FB</vt:lpwstr>
  </property>
  <property fmtid="{D5CDD505-2E9C-101B-9397-08002B2CF9AE}" pid="11" name="MediaServiceImageTags">
    <vt:lpwstr/>
  </property>
  <property fmtid="{D5CDD505-2E9C-101B-9397-08002B2CF9AE}" pid="12" name="_docset_NoMedatataSyncRequired">
    <vt:lpwstr>False</vt:lpwstr>
  </property>
</Properties>
</file>