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teams/RPT/Shared Documents/General/2025 Washington IRP/"/>
    </mc:Choice>
  </mc:AlternateContent>
  <xr:revisionPtr revIDLastSave="203" documentId="8_{8D780155-2D10-446B-BE82-1B26CBCF2511}" xr6:coauthVersionLast="47" xr6:coauthVersionMax="47" xr10:uidLastSave="{A8D0D554-3EA2-4777-9F44-DEB9564F7E59}"/>
  <bookViews>
    <workbookView xWindow="28680" yWindow="-120" windowWidth="29040" windowHeight="15720" tabRatio="769" xr2:uid="{954E8F8A-8044-4E98-A8EC-2CABE618957B}"/>
  </bookViews>
  <sheets>
    <sheet name="Dashboard" sheetId="19" r:id="rId1"/>
    <sheet name="Info" sheetId="22" r:id="rId2"/>
    <sheet name="As-Is Data" sheetId="30" r:id="rId3"/>
    <sheet name="Scenario Data" sheetId="11" r:id="rId4"/>
    <sheet name="Reference Case Data - LI" sheetId="31" state="hidden" r:id="rId5"/>
    <sheet name="Customers" sheetId="21" r:id="rId6"/>
    <sheet name="Load" sheetId="25" r:id="rId7"/>
    <sheet name="Rev Req Costs" sheetId="26" r:id="rId8"/>
    <sheet name="As-Is" sheetId="1" r:id="rId9"/>
    <sheet name="Reference Case" sheetId="4" r:id="rId10"/>
    <sheet name="Low Growth" sheetId="5" r:id="rId11"/>
    <sheet name="High Growth" sheetId="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[5]Inputs!#REF!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[6]Sheet2!#REF!</definedName>
    <definedName name="SpreadsheetBuilder_3" hidden="1">[7]Sheet2!#REF!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[8]Inputs!#REF!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6" l="1"/>
  <c r="U18" i="6" s="1"/>
  <c r="R18" i="6" s="1"/>
  <c r="U23" i="6"/>
  <c r="R23" i="6" s="1"/>
  <c r="U22" i="6"/>
  <c r="R22" i="6" s="1"/>
  <c r="U21" i="6"/>
  <c r="R21" i="6" s="1"/>
  <c r="U20" i="6"/>
  <c r="R20" i="6" s="1"/>
  <c r="U19" i="6"/>
  <c r="R19" i="6" s="1"/>
  <c r="U11" i="6"/>
  <c r="R11" i="6" s="1"/>
  <c r="U10" i="6"/>
  <c r="R10" i="6" s="1"/>
  <c r="U9" i="6"/>
  <c r="R9" i="6" s="1"/>
  <c r="U8" i="6"/>
  <c r="R8" i="6" s="1"/>
  <c r="U7" i="6"/>
  <c r="R7" i="6" s="1"/>
  <c r="U12" i="6" l="1"/>
  <c r="R12" i="6" s="1"/>
  <c r="U24" i="6"/>
  <c r="R24" i="6" s="1"/>
  <c r="U13" i="6"/>
  <c r="R13" i="6" s="1"/>
  <c r="U25" i="6"/>
  <c r="R25" i="6" s="1"/>
  <c r="U14" i="6"/>
  <c r="R14" i="6" s="1"/>
  <c r="U26" i="6"/>
  <c r="R26" i="6" s="1"/>
  <c r="U3" i="6"/>
  <c r="R3" i="6" s="1"/>
  <c r="U15" i="6"/>
  <c r="R15" i="6" s="1"/>
  <c r="U27" i="6"/>
  <c r="R27" i="6" s="1"/>
  <c r="U4" i="6"/>
  <c r="R4" i="6" s="1"/>
  <c r="U16" i="6"/>
  <c r="R16" i="6" s="1"/>
  <c r="U28" i="6"/>
  <c r="R28" i="6" s="1"/>
  <c r="U5" i="6"/>
  <c r="R5" i="6" s="1"/>
  <c r="U17" i="6"/>
  <c r="R17" i="6" s="1"/>
  <c r="U6" i="6"/>
  <c r="R6" i="6" s="1"/>
  <c r="R29" i="6" l="1"/>
  <c r="Q28" i="4" l="1"/>
  <c r="Q27" i="4"/>
  <c r="Q26" i="4"/>
  <c r="Q25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3" i="4"/>
  <c r="W29" i="5" l="1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9" i="5" l="1"/>
  <c r="U23" i="5" s="1"/>
  <c r="Q29" i="4"/>
  <c r="U3" i="4" s="1"/>
  <c r="U28" i="5" l="1"/>
  <c r="U14" i="5"/>
  <c r="U26" i="5"/>
  <c r="U10" i="5"/>
  <c r="U21" i="5"/>
  <c r="U24" i="5"/>
  <c r="U6" i="5"/>
  <c r="U15" i="5"/>
  <c r="U16" i="5"/>
  <c r="U3" i="5"/>
  <c r="U4" i="5"/>
  <c r="U11" i="5"/>
  <c r="U22" i="5"/>
  <c r="U25" i="5"/>
  <c r="U13" i="5"/>
  <c r="U9" i="5"/>
  <c r="U20" i="5"/>
  <c r="U12" i="5"/>
  <c r="U8" i="5"/>
  <c r="U18" i="5"/>
  <c r="U17" i="5"/>
  <c r="U19" i="5"/>
  <c r="U7" i="5"/>
  <c r="U27" i="5"/>
  <c r="U5" i="5"/>
  <c r="U14" i="4"/>
  <c r="U26" i="4"/>
  <c r="U18" i="4"/>
  <c r="U7" i="4"/>
  <c r="U8" i="4"/>
  <c r="U9" i="4"/>
  <c r="U22" i="4"/>
  <c r="U23" i="4"/>
  <c r="U25" i="4"/>
  <c r="U15" i="4"/>
  <c r="U27" i="4"/>
  <c r="U17" i="4"/>
  <c r="U6" i="4"/>
  <c r="U19" i="4"/>
  <c r="U20" i="4"/>
  <c r="U21" i="4"/>
  <c r="U10" i="4"/>
  <c r="U11" i="4"/>
  <c r="U24" i="4"/>
  <c r="U13" i="4"/>
  <c r="U4" i="4"/>
  <c r="U16" i="4"/>
  <c r="U28" i="4"/>
  <c r="U5" i="4"/>
  <c r="U12" i="4"/>
  <c r="W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W29" i="4" l="1"/>
  <c r="T29" i="4" l="1"/>
  <c r="C8" i="19" l="1"/>
  <c r="M3" i="22" l="1" a="1"/>
  <c r="M3" i="22" s="1"/>
  <c r="A94" i="11" l="1"/>
  <c r="A85" i="11"/>
  <c r="A76" i="11"/>
  <c r="A61" i="11"/>
  <c r="A50" i="11"/>
  <c r="A40" i="11"/>
  <c r="AC40" i="11"/>
  <c r="N3" i="22" a="1"/>
  <c r="N3" i="22" s="1"/>
  <c r="A12" i="30"/>
  <c r="A23" i="30" s="1"/>
  <c r="A38" i="30" s="1"/>
  <c r="A47" i="30" s="1"/>
  <c r="A58" i="30" s="1"/>
  <c r="A73" i="30" s="1"/>
  <c r="A83" i="30" s="1"/>
  <c r="A92" i="30" s="1"/>
  <c r="S29" i="4"/>
  <c r="R3" i="4" l="1"/>
  <c r="R7" i="4"/>
  <c r="R19" i="4"/>
  <c r="R8" i="4"/>
  <c r="R20" i="4"/>
  <c r="R4" i="4"/>
  <c r="R28" i="4"/>
  <c r="R5" i="4"/>
  <c r="R18" i="4"/>
  <c r="R9" i="4"/>
  <c r="R21" i="4"/>
  <c r="R10" i="4"/>
  <c r="R22" i="4"/>
  <c r="R11" i="4"/>
  <c r="R23" i="4"/>
  <c r="R12" i="4"/>
  <c r="R24" i="4"/>
  <c r="R13" i="4"/>
  <c r="R25" i="4"/>
  <c r="R14" i="4"/>
  <c r="R26" i="4"/>
  <c r="R15" i="4"/>
  <c r="R27" i="4"/>
  <c r="R16" i="4"/>
  <c r="R17" i="4"/>
  <c r="R6" i="4"/>
  <c r="AC38" i="30"/>
  <c r="N9" i="22"/>
  <c r="N8" i="22"/>
  <c r="N7" i="22"/>
  <c r="N6" i="22"/>
  <c r="N5" i="22"/>
  <c r="N4" i="22"/>
  <c r="R29" i="4" l="1"/>
  <c r="B32" i="30" a="1"/>
  <c r="B32" i="30" s="1"/>
  <c r="B73" i="30" l="1"/>
  <c r="B72" i="30"/>
  <c r="C37" i="30"/>
  <c r="C72" i="30" s="1"/>
  <c r="D37" i="30"/>
  <c r="E37" i="30" s="1"/>
  <c r="D72" i="30" l="1"/>
  <c r="F37" i="30"/>
  <c r="E72" i="30"/>
  <c r="G37" i="30" l="1"/>
  <c r="F72" i="30"/>
  <c r="H37" i="30" l="1"/>
  <c r="G72" i="30"/>
  <c r="I37" i="30" l="1"/>
  <c r="H72" i="30"/>
  <c r="I72" i="30" l="1"/>
  <c r="J37" i="30"/>
  <c r="J72" i="30" l="1"/>
  <c r="K37" i="30"/>
  <c r="L37" i="30" l="1"/>
  <c r="K72" i="30"/>
  <c r="M37" i="30" l="1"/>
  <c r="L72" i="30"/>
  <c r="M72" i="30" l="1"/>
  <c r="N37" i="30"/>
  <c r="N72" i="30" l="1"/>
  <c r="O37" i="30"/>
  <c r="P37" i="30" l="1"/>
  <c r="O72" i="30"/>
  <c r="Q37" i="30" l="1"/>
  <c r="P72" i="30"/>
  <c r="R37" i="30" l="1"/>
  <c r="Q72" i="30"/>
  <c r="R72" i="30" l="1"/>
  <c r="S37" i="30"/>
  <c r="T37" i="30" l="1"/>
  <c r="S72" i="30"/>
  <c r="U37" i="30" l="1"/>
  <c r="T72" i="30"/>
  <c r="U72" i="30" l="1"/>
  <c r="V37" i="30"/>
  <c r="V72" i="30" l="1"/>
  <c r="W37" i="30"/>
  <c r="X37" i="30" l="1"/>
  <c r="W72" i="30"/>
  <c r="X72" i="30" l="1"/>
  <c r="Y37" i="30"/>
  <c r="Y72" i="30" l="1"/>
  <c r="Z37" i="30"/>
  <c r="Z72" i="30" l="1"/>
  <c r="AA37" i="30"/>
  <c r="AA72" i="30" s="1"/>
  <c r="J28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7" i="6"/>
  <c r="S29" i="6"/>
  <c r="S29" i="5" l="1"/>
  <c r="R23" i="5" l="1"/>
  <c r="R3" i="5"/>
  <c r="R14" i="5"/>
  <c r="R28" i="5"/>
  <c r="R7" i="5"/>
  <c r="R24" i="5"/>
  <c r="R16" i="5"/>
  <c r="R8" i="5"/>
  <c r="R15" i="5"/>
  <c r="R4" i="5"/>
  <c r="R12" i="5"/>
  <c r="R17" i="5"/>
  <c r="R18" i="5"/>
  <c r="R10" i="5"/>
  <c r="R26" i="5"/>
  <c r="R20" i="5"/>
  <c r="R9" i="5"/>
  <c r="R13" i="5"/>
  <c r="R22" i="5"/>
  <c r="R19" i="5"/>
  <c r="R21" i="5"/>
  <c r="R6" i="5"/>
  <c r="R25" i="5"/>
  <c r="R5" i="5"/>
  <c r="R27" i="5"/>
  <c r="R11" i="5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29" i="21"/>
  <c r="R29" i="5" l="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3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65" i="21"/>
  <c r="O73" i="21"/>
  <c r="O29" i="21"/>
  <c r="H55" i="25"/>
  <c r="O70" i="21" l="1"/>
  <c r="O44" i="25"/>
  <c r="C44" i="25"/>
  <c r="C23" i="25"/>
  <c r="O23" i="25"/>
  <c r="O11" i="25"/>
  <c r="C11" i="25"/>
  <c r="O69" i="21"/>
  <c r="O43" i="25"/>
  <c r="C43" i="25"/>
  <c r="O22" i="25"/>
  <c r="C22" i="25"/>
  <c r="O10" i="25"/>
  <c r="C10" i="25"/>
  <c r="C65" i="25"/>
  <c r="O80" i="21"/>
  <c r="O54" i="25"/>
  <c r="C54" i="25"/>
  <c r="O21" i="25"/>
  <c r="C21" i="25"/>
  <c r="O9" i="25"/>
  <c r="C9" i="25"/>
  <c r="O67" i="21"/>
  <c r="O41" i="25"/>
  <c r="C41" i="25"/>
  <c r="O7" i="25"/>
  <c r="C7" i="25"/>
  <c r="O20" i="25"/>
  <c r="C20" i="25"/>
  <c r="O99" i="21"/>
  <c r="O99" i="25" s="1"/>
  <c r="O73" i="25"/>
  <c r="O66" i="21"/>
  <c r="O40" i="25"/>
  <c r="C40" i="25"/>
  <c r="O77" i="21"/>
  <c r="C77" i="25" s="1"/>
  <c r="O51" i="25"/>
  <c r="C51" i="25"/>
  <c r="O18" i="25"/>
  <c r="C18" i="25"/>
  <c r="C73" i="25"/>
  <c r="O3" i="25"/>
  <c r="C3" i="25"/>
  <c r="C5" i="25"/>
  <c r="O5" i="25"/>
  <c r="O68" i="21"/>
  <c r="C68" i="25" s="1"/>
  <c r="O42" i="25"/>
  <c r="C42" i="25"/>
  <c r="O8" i="25"/>
  <c r="C8" i="25"/>
  <c r="O78" i="21"/>
  <c r="O52" i="25"/>
  <c r="C52" i="25"/>
  <c r="O19" i="25"/>
  <c r="C19" i="25"/>
  <c r="O39" i="25"/>
  <c r="C39" i="25"/>
  <c r="O6" i="25"/>
  <c r="C6" i="25"/>
  <c r="O76" i="21"/>
  <c r="C76" i="25" s="1"/>
  <c r="C50" i="25"/>
  <c r="O50" i="25"/>
  <c r="O17" i="25"/>
  <c r="C17" i="25"/>
  <c r="O75" i="21"/>
  <c r="C75" i="25" s="1"/>
  <c r="O49" i="25"/>
  <c r="C49" i="25"/>
  <c r="C28" i="25"/>
  <c r="O28" i="25"/>
  <c r="C16" i="25"/>
  <c r="O16" i="25"/>
  <c r="C4" i="25"/>
  <c r="O4" i="25"/>
  <c r="C70" i="25"/>
  <c r="O91" i="21"/>
  <c r="O91" i="25" s="1"/>
  <c r="O65" i="25"/>
  <c r="C99" i="25"/>
  <c r="O74" i="21"/>
  <c r="C74" i="25" s="1"/>
  <c r="O48" i="25"/>
  <c r="C48" i="25"/>
  <c r="C27" i="25"/>
  <c r="O27" i="25"/>
  <c r="C15" i="25"/>
  <c r="O15" i="25"/>
  <c r="O47" i="25"/>
  <c r="C47" i="25"/>
  <c r="C26" i="25"/>
  <c r="O26" i="25"/>
  <c r="C14" i="25"/>
  <c r="O14" i="25"/>
  <c r="O72" i="21"/>
  <c r="O46" i="25"/>
  <c r="C46" i="25"/>
  <c r="O25" i="25"/>
  <c r="C25" i="25"/>
  <c r="C13" i="25"/>
  <c r="O13" i="25"/>
  <c r="O79" i="21"/>
  <c r="C79" i="25" s="1"/>
  <c r="O53" i="25"/>
  <c r="C53" i="25"/>
  <c r="O55" i="21"/>
  <c r="O29" i="25"/>
  <c r="C29" i="25"/>
  <c r="O71" i="21"/>
  <c r="O45" i="25"/>
  <c r="C45" i="25"/>
  <c r="C24" i="25"/>
  <c r="O24" i="25"/>
  <c r="C12" i="25"/>
  <c r="O12" i="25"/>
  <c r="C67" i="25"/>
  <c r="H56" i="25"/>
  <c r="A4" i="21"/>
  <c r="A4" i="25" s="1"/>
  <c r="A5" i="21"/>
  <c r="A5" i="25" s="1"/>
  <c r="A6" i="21"/>
  <c r="A6" i="25" s="1"/>
  <c r="A7" i="21"/>
  <c r="A7" i="25" s="1"/>
  <c r="A8" i="21"/>
  <c r="A8" i="25" s="1"/>
  <c r="A9" i="21"/>
  <c r="A9" i="25" s="1"/>
  <c r="A10" i="21"/>
  <c r="A10" i="25" s="1"/>
  <c r="A11" i="21"/>
  <c r="A11" i="25" s="1"/>
  <c r="A12" i="21"/>
  <c r="A12" i="25" s="1"/>
  <c r="A13" i="21"/>
  <c r="A13" i="25" s="1"/>
  <c r="A14" i="21"/>
  <c r="A14" i="25" s="1"/>
  <c r="A15" i="21"/>
  <c r="A15" i="25" s="1"/>
  <c r="A16" i="21"/>
  <c r="A16" i="25" s="1"/>
  <c r="A17" i="21"/>
  <c r="A17" i="25" s="1"/>
  <c r="A18" i="21"/>
  <c r="A18" i="25" s="1"/>
  <c r="A19" i="21"/>
  <c r="A19" i="25" s="1"/>
  <c r="A20" i="21"/>
  <c r="A20" i="25" s="1"/>
  <c r="A21" i="21"/>
  <c r="A21" i="25" s="1"/>
  <c r="A22" i="21"/>
  <c r="A22" i="25" s="1"/>
  <c r="A23" i="21"/>
  <c r="A23" i="25" s="1"/>
  <c r="A24" i="21"/>
  <c r="A24" i="25" s="1"/>
  <c r="A25" i="21"/>
  <c r="A25" i="25" s="1"/>
  <c r="A26" i="21"/>
  <c r="A26" i="25" s="1"/>
  <c r="A27" i="21"/>
  <c r="A27" i="25" s="1"/>
  <c r="A28" i="21"/>
  <c r="A28" i="25" s="1"/>
  <c r="A3" i="21"/>
  <c r="O29" i="31"/>
  <c r="M29" i="31"/>
  <c r="A3" i="31"/>
  <c r="AD1" i="31"/>
  <c r="AD29" i="31" s="1"/>
  <c r="AC1" i="31"/>
  <c r="AC29" i="31" s="1"/>
  <c r="AB1" i="31"/>
  <c r="AB29" i="31" s="1"/>
  <c r="AA1" i="31"/>
  <c r="AA29" i="31" s="1"/>
  <c r="Z1" i="31"/>
  <c r="Z29" i="31" s="1"/>
  <c r="Y1" i="31"/>
  <c r="Y29" i="31" s="1"/>
  <c r="X1" i="31"/>
  <c r="X29" i="31" s="1"/>
  <c r="W1" i="31"/>
  <c r="W29" i="31" s="1"/>
  <c r="V1" i="31"/>
  <c r="V29" i="31" s="1"/>
  <c r="U1" i="31"/>
  <c r="U29" i="31" s="1"/>
  <c r="T1" i="31"/>
  <c r="T29" i="31" s="1"/>
  <c r="S1" i="31"/>
  <c r="S29" i="31" s="1"/>
  <c r="R1" i="31"/>
  <c r="R29" i="31" s="1"/>
  <c r="Q1" i="31"/>
  <c r="Q29" i="31" s="1"/>
  <c r="P1" i="31"/>
  <c r="P29" i="31" s="1"/>
  <c r="O1" i="31"/>
  <c r="N1" i="31"/>
  <c r="N29" i="31" s="1"/>
  <c r="M1" i="31"/>
  <c r="L1" i="31"/>
  <c r="L29" i="31" s="1"/>
  <c r="K1" i="31"/>
  <c r="K29" i="31" s="1"/>
  <c r="J1" i="31"/>
  <c r="J29" i="31" s="1"/>
  <c r="I1" i="31"/>
  <c r="I29" i="31" s="1"/>
  <c r="H1" i="31"/>
  <c r="H29" i="31" s="1"/>
  <c r="G1" i="31"/>
  <c r="G29" i="31" s="1"/>
  <c r="F1" i="31"/>
  <c r="F29" i="31" s="1"/>
  <c r="E1" i="31"/>
  <c r="E29" i="31" s="1"/>
  <c r="D1" i="31"/>
  <c r="D29" i="31" s="1"/>
  <c r="C1" i="31"/>
  <c r="C29" i="31" s="1"/>
  <c r="B1" i="31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3" i="26"/>
  <c r="A30" i="21"/>
  <c r="A30" i="25" s="1"/>
  <c r="A31" i="21"/>
  <c r="A31" i="25" s="1"/>
  <c r="A32" i="21"/>
  <c r="A32" i="25" s="1"/>
  <c r="A33" i="21"/>
  <c r="A33" i="25" s="1"/>
  <c r="A34" i="21"/>
  <c r="A34" i="25" s="1"/>
  <c r="A35" i="21"/>
  <c r="A35" i="25" s="1"/>
  <c r="A36" i="21"/>
  <c r="A36" i="25" s="1"/>
  <c r="A37" i="21"/>
  <c r="A37" i="25" s="1"/>
  <c r="A38" i="21"/>
  <c r="A38" i="25" s="1"/>
  <c r="A39" i="21"/>
  <c r="A39" i="25" s="1"/>
  <c r="A40" i="21"/>
  <c r="A40" i="25" s="1"/>
  <c r="A41" i="21"/>
  <c r="A41" i="25" s="1"/>
  <c r="A42" i="21"/>
  <c r="A42" i="25" s="1"/>
  <c r="A43" i="21"/>
  <c r="A43" i="25" s="1"/>
  <c r="A44" i="21"/>
  <c r="A44" i="25" s="1"/>
  <c r="A45" i="21"/>
  <c r="A45" i="25" s="1"/>
  <c r="A46" i="21"/>
  <c r="A46" i="25" s="1"/>
  <c r="A47" i="21"/>
  <c r="A47" i="25" s="1"/>
  <c r="A48" i="21"/>
  <c r="A48" i="25" s="1"/>
  <c r="A49" i="21"/>
  <c r="A49" i="25" s="1"/>
  <c r="A50" i="21"/>
  <c r="A50" i="25" s="1"/>
  <c r="A51" i="21"/>
  <c r="A51" i="25" s="1"/>
  <c r="A52" i="21"/>
  <c r="A52" i="25" s="1"/>
  <c r="A53" i="21"/>
  <c r="A53" i="25" s="1"/>
  <c r="A54" i="21"/>
  <c r="A54" i="25" s="1"/>
  <c r="A29" i="21"/>
  <c r="B1" i="11"/>
  <c r="C1" i="11"/>
  <c r="C33" i="11" s="1"/>
  <c r="D1" i="11"/>
  <c r="D33" i="11" s="1"/>
  <c r="C91" i="25" l="1"/>
  <c r="O104" i="21"/>
  <c r="O78" i="25"/>
  <c r="O95" i="21"/>
  <c r="O69" i="25"/>
  <c r="O105" i="21"/>
  <c r="O79" i="25"/>
  <c r="O106" i="21"/>
  <c r="O80" i="25"/>
  <c r="O92" i="21"/>
  <c r="O66" i="25"/>
  <c r="O100" i="21"/>
  <c r="O74" i="25"/>
  <c r="O102" i="21"/>
  <c r="O76" i="25"/>
  <c r="O98" i="21"/>
  <c r="O72" i="25"/>
  <c r="O94" i="21"/>
  <c r="O68" i="25"/>
  <c r="O96" i="21"/>
  <c r="O70" i="25"/>
  <c r="O93" i="21"/>
  <c r="O67" i="25"/>
  <c r="C66" i="25"/>
  <c r="C80" i="25"/>
  <c r="C69" i="25"/>
  <c r="O101" i="21"/>
  <c r="O75" i="25"/>
  <c r="C78" i="25"/>
  <c r="O81" i="21"/>
  <c r="O55" i="25"/>
  <c r="A3" i="25"/>
  <c r="O97" i="21"/>
  <c r="O71" i="25"/>
  <c r="C71" i="25"/>
  <c r="C72" i="25"/>
  <c r="C55" i="25"/>
  <c r="O103" i="21"/>
  <c r="O77" i="25"/>
  <c r="B3" i="31" a="1"/>
  <c r="B3" i="31" s="1"/>
  <c r="B2" i="31" a="1"/>
  <c r="B2" i="31" s="1"/>
  <c r="F8" i="22"/>
  <c r="O97" i="25" l="1"/>
  <c r="C97" i="25"/>
  <c r="O92" i="25"/>
  <c r="C92" i="25"/>
  <c r="O93" i="25"/>
  <c r="C93" i="25"/>
  <c r="O100" i="25"/>
  <c r="C100" i="25"/>
  <c r="O96" i="25"/>
  <c r="C96" i="25"/>
  <c r="O106" i="25"/>
  <c r="C106" i="25"/>
  <c r="O81" i="25"/>
  <c r="C81" i="25"/>
  <c r="O94" i="25"/>
  <c r="C94" i="25"/>
  <c r="O105" i="25"/>
  <c r="C105" i="25"/>
  <c r="O98" i="25"/>
  <c r="C98" i="25"/>
  <c r="O95" i="25"/>
  <c r="C95" i="25"/>
  <c r="O103" i="25"/>
  <c r="C103" i="25"/>
  <c r="O101" i="25"/>
  <c r="C101" i="25"/>
  <c r="O102" i="25"/>
  <c r="C102" i="25"/>
  <c r="O104" i="25"/>
  <c r="C104" i="25"/>
  <c r="O30" i="21"/>
  <c r="C3" i="31"/>
  <c r="D3" i="31" s="1"/>
  <c r="C2" i="31"/>
  <c r="F15" i="22"/>
  <c r="O56" i="21" l="1"/>
  <c r="O30" i="25"/>
  <c r="C30" i="25"/>
  <c r="O31" i="21"/>
  <c r="D2" i="31"/>
  <c r="E3" i="31"/>
  <c r="L3" i="22" a="1"/>
  <c r="L4" i="22" s="1"/>
  <c r="A7" i="31" s="1"/>
  <c r="C7" i="31" s="1"/>
  <c r="C39" i="31" s="1"/>
  <c r="N55" i="25"/>
  <c r="N56" i="25"/>
  <c r="N82" i="25" s="1"/>
  <c r="N57" i="25"/>
  <c r="N83" i="25" s="1"/>
  <c r="N58" i="25"/>
  <c r="N84" i="25" s="1"/>
  <c r="N59" i="25"/>
  <c r="N85" i="25" s="1"/>
  <c r="N60" i="25"/>
  <c r="N86" i="25" s="1"/>
  <c r="N61" i="25"/>
  <c r="N87" i="25" s="1"/>
  <c r="N62" i="25"/>
  <c r="N88" i="25" s="1"/>
  <c r="N63" i="25"/>
  <c r="N89" i="25" s="1"/>
  <c r="N64" i="25"/>
  <c r="N90" i="25" s="1"/>
  <c r="N65" i="25"/>
  <c r="N91" i="25" s="1"/>
  <c r="N66" i="25"/>
  <c r="N92" i="25" s="1"/>
  <c r="N67" i="25"/>
  <c r="N93" i="25" s="1"/>
  <c r="N68" i="25"/>
  <c r="N94" i="25" s="1"/>
  <c r="N69" i="25"/>
  <c r="N95" i="25" s="1"/>
  <c r="N70" i="25"/>
  <c r="N96" i="25" s="1"/>
  <c r="N71" i="25"/>
  <c r="N97" i="25" s="1"/>
  <c r="N72" i="25"/>
  <c r="N98" i="25" s="1"/>
  <c r="N73" i="25"/>
  <c r="N99" i="25" s="1"/>
  <c r="N74" i="25"/>
  <c r="N100" i="25" s="1"/>
  <c r="N75" i="25"/>
  <c r="N101" i="25" s="1"/>
  <c r="N76" i="25"/>
  <c r="N102" i="25" s="1"/>
  <c r="N77" i="25"/>
  <c r="N103" i="25" s="1"/>
  <c r="N78" i="25"/>
  <c r="N104" i="25" s="1"/>
  <c r="N79" i="25"/>
  <c r="N105" i="25" s="1"/>
  <c r="N80" i="25"/>
  <c r="N106" i="25" s="1"/>
  <c r="N81" i="25"/>
  <c r="H81" i="25"/>
  <c r="H82" i="25"/>
  <c r="H57" i="25"/>
  <c r="H83" i="25" s="1"/>
  <c r="H58" i="25"/>
  <c r="H84" i="25" s="1"/>
  <c r="H59" i="25"/>
  <c r="H85" i="25" s="1"/>
  <c r="H60" i="25"/>
  <c r="H86" i="25" s="1"/>
  <c r="H61" i="25"/>
  <c r="H62" i="25"/>
  <c r="H88" i="25" s="1"/>
  <c r="H63" i="25"/>
  <c r="H89" i="25" s="1"/>
  <c r="H64" i="25"/>
  <c r="H90" i="25" s="1"/>
  <c r="H65" i="25"/>
  <c r="H91" i="25" s="1"/>
  <c r="H66" i="25"/>
  <c r="H92" i="25" s="1"/>
  <c r="H67" i="25"/>
  <c r="H93" i="25" s="1"/>
  <c r="H68" i="25"/>
  <c r="H94" i="25" s="1"/>
  <c r="H69" i="25"/>
  <c r="H95" i="25" s="1"/>
  <c r="H70" i="25"/>
  <c r="H96" i="25" s="1"/>
  <c r="H71" i="25"/>
  <c r="H97" i="25" s="1"/>
  <c r="H72" i="25"/>
  <c r="H98" i="25" s="1"/>
  <c r="H73" i="25"/>
  <c r="H99" i="25" s="1"/>
  <c r="H74" i="25"/>
  <c r="H100" i="25" s="1"/>
  <c r="H75" i="25"/>
  <c r="H101" i="25" s="1"/>
  <c r="H76" i="25"/>
  <c r="H102" i="25" s="1"/>
  <c r="H77" i="25"/>
  <c r="H103" i="25" s="1"/>
  <c r="H78" i="25"/>
  <c r="H104" i="25" s="1"/>
  <c r="H79" i="25"/>
  <c r="H105" i="25" s="1"/>
  <c r="H80" i="25"/>
  <c r="H106" i="25" s="1"/>
  <c r="O57" i="21" l="1"/>
  <c r="O31" i="25"/>
  <c r="C31" i="25"/>
  <c r="O82" i="21"/>
  <c r="O56" i="25"/>
  <c r="C56" i="25"/>
  <c r="O32" i="21"/>
  <c r="A17" i="31"/>
  <c r="D17" i="31" s="1"/>
  <c r="D48" i="31" s="1"/>
  <c r="B7" i="31"/>
  <c r="B39" i="31" s="1"/>
  <c r="H87" i="25"/>
  <c r="E2" i="31"/>
  <c r="D7" i="31"/>
  <c r="D39" i="31" s="1"/>
  <c r="F3" i="31"/>
  <c r="L7" i="22"/>
  <c r="A10" i="31" s="1"/>
  <c r="D10" i="31" s="1"/>
  <c r="D42" i="31" s="1"/>
  <c r="L3" i="22"/>
  <c r="A6" i="31" s="1"/>
  <c r="L5" i="22"/>
  <c r="A8" i="31" s="1"/>
  <c r="L8" i="22"/>
  <c r="A11" i="31" s="1"/>
  <c r="D11" i="31" s="1"/>
  <c r="L6" i="22"/>
  <c r="A9" i="31" s="1"/>
  <c r="D9" i="31" s="1"/>
  <c r="D41" i="31" s="1"/>
  <c r="A2" i="11"/>
  <c r="B2" i="11" s="1" a="1"/>
  <c r="B2" i="11" s="1"/>
  <c r="O58" i="21" l="1"/>
  <c r="O32" i="25"/>
  <c r="C32" i="25"/>
  <c r="O82" i="25"/>
  <c r="C82" i="25"/>
  <c r="O83" i="21"/>
  <c r="O57" i="25"/>
  <c r="C57" i="25"/>
  <c r="E11" i="31"/>
  <c r="F2" i="31"/>
  <c r="F7" i="31" s="1"/>
  <c r="F39" i="31" s="1"/>
  <c r="O33" i="21"/>
  <c r="A18" i="31"/>
  <c r="B8" i="31"/>
  <c r="B40" i="31" s="1"/>
  <c r="C8" i="31"/>
  <c r="C40" i="31" s="1"/>
  <c r="A16" i="31"/>
  <c r="B6" i="31"/>
  <c r="C6" i="31"/>
  <c r="D6" i="31"/>
  <c r="D38" i="31" s="1"/>
  <c r="A20" i="31"/>
  <c r="B10" i="31"/>
  <c r="B42" i="31" s="1"/>
  <c r="C10" i="31"/>
  <c r="C42" i="31" s="1"/>
  <c r="E8" i="31"/>
  <c r="E40" i="31" s="1"/>
  <c r="D8" i="31"/>
  <c r="D40" i="31" s="1"/>
  <c r="E10" i="31"/>
  <c r="E42" i="31" s="1"/>
  <c r="A19" i="31"/>
  <c r="E19" i="31" s="1"/>
  <c r="E50" i="31" s="1"/>
  <c r="B9" i="31"/>
  <c r="B41" i="31" s="1"/>
  <c r="C9" i="31"/>
  <c r="C41" i="31" s="1"/>
  <c r="A21" i="31"/>
  <c r="B11" i="31"/>
  <c r="C11" i="31"/>
  <c r="A31" i="31"/>
  <c r="AF31" i="31" s="1"/>
  <c r="B17" i="31"/>
  <c r="B48" i="31" s="1"/>
  <c r="B77" i="31" s="1"/>
  <c r="C17" i="31"/>
  <c r="C48" i="31" s="1"/>
  <c r="C77" i="31" s="1"/>
  <c r="E7" i="31"/>
  <c r="E39" i="31" s="1"/>
  <c r="E6" i="31"/>
  <c r="E38" i="31" s="1"/>
  <c r="E9" i="31"/>
  <c r="E41" i="31" s="1"/>
  <c r="E17" i="31"/>
  <c r="E48" i="31" s="1"/>
  <c r="D77" i="31"/>
  <c r="G3" i="31"/>
  <c r="A11" i="30"/>
  <c r="A22" i="30" s="1"/>
  <c r="A37" i="30" s="1"/>
  <c r="A11" i="11"/>
  <c r="B13" i="19"/>
  <c r="F4" i="22"/>
  <c r="F5" i="22"/>
  <c r="F6" i="22"/>
  <c r="F7" i="22"/>
  <c r="F10" i="22"/>
  <c r="F11" i="22"/>
  <c r="F12" i="22"/>
  <c r="F13" i="22"/>
  <c r="F14" i="22"/>
  <c r="F3" i="22"/>
  <c r="B30" i="31" s="1" a="1"/>
  <c r="H10" i="22"/>
  <c r="A46" i="30" l="1"/>
  <c r="A57" i="30" s="1"/>
  <c r="A72" i="30" s="1"/>
  <c r="A82" i="30" s="1"/>
  <c r="A91" i="30" s="1"/>
  <c r="AC37" i="30"/>
  <c r="B62" i="31"/>
  <c r="B70" i="31" s="1"/>
  <c r="B61" i="31"/>
  <c r="B69" i="31" s="1"/>
  <c r="B30" i="31"/>
  <c r="B60" i="31" s="1"/>
  <c r="B68" i="31" s="1"/>
  <c r="B63" i="31"/>
  <c r="B71" i="31" s="1"/>
  <c r="B64" i="31"/>
  <c r="B72" i="31" s="1"/>
  <c r="O83" i="25"/>
  <c r="C83" i="25"/>
  <c r="F9" i="31"/>
  <c r="F41" i="31" s="1"/>
  <c r="F8" i="31"/>
  <c r="F40" i="31" s="1"/>
  <c r="O59" i="21"/>
  <c r="O33" i="25"/>
  <c r="C33" i="25"/>
  <c r="O84" i="21"/>
  <c r="O58" i="25"/>
  <c r="C58" i="25"/>
  <c r="E16" i="31" s="1"/>
  <c r="E47" i="31" s="1"/>
  <c r="E76" i="31" s="1"/>
  <c r="F20" i="31"/>
  <c r="F51" i="31" s="1"/>
  <c r="F6" i="31"/>
  <c r="F38" i="31" s="1"/>
  <c r="F17" i="31"/>
  <c r="F48" i="31" s="1"/>
  <c r="F77" i="31" s="1"/>
  <c r="F11" i="31"/>
  <c r="F10" i="31"/>
  <c r="F42" i="31" s="1"/>
  <c r="G2" i="31"/>
  <c r="G9" i="31" s="1"/>
  <c r="G41" i="31" s="1"/>
  <c r="F19" i="31"/>
  <c r="F50" i="31" s="1"/>
  <c r="F18" i="31"/>
  <c r="F49" i="31" s="1"/>
  <c r="O34" i="21"/>
  <c r="D12" i="31"/>
  <c r="D43" i="31" s="1"/>
  <c r="E77" i="31"/>
  <c r="D21" i="31"/>
  <c r="B21" i="31"/>
  <c r="C21" i="31"/>
  <c r="E21" i="31"/>
  <c r="A32" i="31"/>
  <c r="AF32" i="31" s="1"/>
  <c r="B18" i="31"/>
  <c r="B49" i="31" s="1"/>
  <c r="B78" i="31" s="1"/>
  <c r="C18" i="31"/>
  <c r="D18" i="31"/>
  <c r="D49" i="31" s="1"/>
  <c r="D78" i="31" s="1"/>
  <c r="E18" i="31"/>
  <c r="E49" i="31" s="1"/>
  <c r="E78" i="31" s="1"/>
  <c r="A34" i="31"/>
  <c r="AF34" i="31" s="1"/>
  <c r="B20" i="31"/>
  <c r="B51" i="31" s="1"/>
  <c r="B80" i="31" s="1"/>
  <c r="C20" i="31"/>
  <c r="D20" i="31"/>
  <c r="D51" i="31" s="1"/>
  <c r="D80" i="31" s="1"/>
  <c r="C38" i="31"/>
  <c r="C12" i="31"/>
  <c r="C43" i="31" s="1"/>
  <c r="B38" i="31"/>
  <c r="B12" i="31"/>
  <c r="B43" i="31" s="1"/>
  <c r="F21" i="31"/>
  <c r="E20" i="31"/>
  <c r="E51" i="31" s="1"/>
  <c r="E80" i="31" s="1"/>
  <c r="A30" i="31"/>
  <c r="AF30" i="31" s="1"/>
  <c r="B16" i="31"/>
  <c r="C16" i="31"/>
  <c r="D16" i="31"/>
  <c r="A33" i="31"/>
  <c r="AF33" i="31" s="1"/>
  <c r="B19" i="31"/>
  <c r="B50" i="31" s="1"/>
  <c r="B79" i="31" s="1"/>
  <c r="C19" i="31"/>
  <c r="C50" i="31" s="1"/>
  <c r="C79" i="31" s="1"/>
  <c r="D19" i="31"/>
  <c r="D50" i="31" s="1"/>
  <c r="D79" i="31" s="1"/>
  <c r="E12" i="31"/>
  <c r="E43" i="31" s="1"/>
  <c r="E79" i="31"/>
  <c r="H3" i="31"/>
  <c r="A22" i="11"/>
  <c r="A39" i="11" s="1"/>
  <c r="A3" i="30"/>
  <c r="AA1" i="30"/>
  <c r="AA31" i="30" s="1"/>
  <c r="Z1" i="30"/>
  <c r="Z31" i="30" s="1"/>
  <c r="Y1" i="30"/>
  <c r="Y31" i="30" s="1"/>
  <c r="X1" i="30"/>
  <c r="X31" i="30" s="1"/>
  <c r="W1" i="30"/>
  <c r="W31" i="30" s="1"/>
  <c r="V1" i="30"/>
  <c r="V31" i="30" s="1"/>
  <c r="U1" i="30"/>
  <c r="U31" i="30" s="1"/>
  <c r="T1" i="30"/>
  <c r="T31" i="30" s="1"/>
  <c r="S1" i="30"/>
  <c r="S31" i="30" s="1"/>
  <c r="R1" i="30"/>
  <c r="R31" i="30" s="1"/>
  <c r="Q1" i="30"/>
  <c r="Q31" i="30" s="1"/>
  <c r="P1" i="30"/>
  <c r="P31" i="30" s="1"/>
  <c r="O1" i="30"/>
  <c r="O31" i="30" s="1"/>
  <c r="N1" i="30"/>
  <c r="N31" i="30" s="1"/>
  <c r="M1" i="30"/>
  <c r="M31" i="30" s="1"/>
  <c r="L1" i="30"/>
  <c r="L31" i="30" s="1"/>
  <c r="K1" i="30"/>
  <c r="K31" i="30" s="1"/>
  <c r="J1" i="30"/>
  <c r="J31" i="30" s="1"/>
  <c r="I1" i="30"/>
  <c r="I31" i="30" s="1"/>
  <c r="H1" i="30"/>
  <c r="H31" i="30" s="1"/>
  <c r="G1" i="30"/>
  <c r="G31" i="30" s="1"/>
  <c r="F1" i="30"/>
  <c r="F31" i="30" s="1"/>
  <c r="E1" i="30"/>
  <c r="E31" i="30" s="1"/>
  <c r="D1" i="30"/>
  <c r="D31" i="30" s="1"/>
  <c r="C1" i="30"/>
  <c r="C31" i="30" s="1"/>
  <c r="B1" i="30"/>
  <c r="B2" i="30" s="1" a="1"/>
  <c r="B2" i="30" s="1"/>
  <c r="H4" i="22"/>
  <c r="H5" i="22"/>
  <c r="H6" i="22"/>
  <c r="H7" i="22"/>
  <c r="H3" i="22"/>
  <c r="H11" i="22"/>
  <c r="H12" i="22"/>
  <c r="H13" i="22"/>
  <c r="H14" i="22"/>
  <c r="G20" i="31" l="1"/>
  <c r="G51" i="31" s="1"/>
  <c r="H2" i="31"/>
  <c r="H8" i="31" s="1"/>
  <c r="H40" i="31" s="1"/>
  <c r="G7" i="31"/>
  <c r="G39" i="31" s="1"/>
  <c r="G11" i="31"/>
  <c r="G17" i="31"/>
  <c r="G48" i="31" s="1"/>
  <c r="G77" i="31" s="1"/>
  <c r="G10" i="31"/>
  <c r="G42" i="31" s="1"/>
  <c r="F78" i="31"/>
  <c r="F79" i="31"/>
  <c r="A49" i="11"/>
  <c r="A60" i="11" s="1"/>
  <c r="A75" i="11" s="1"/>
  <c r="A84" i="11" s="1"/>
  <c r="A93" i="11" s="1"/>
  <c r="AC39" i="11"/>
  <c r="B23" i="30"/>
  <c r="B58" i="30" s="1"/>
  <c r="B12" i="30"/>
  <c r="B47" i="30" s="1"/>
  <c r="B85" i="31"/>
  <c r="B86" i="31"/>
  <c r="B87" i="31"/>
  <c r="B84" i="31"/>
  <c r="O60" i="21"/>
  <c r="O34" i="25"/>
  <c r="C34" i="25"/>
  <c r="O84" i="25"/>
  <c r="C84" i="25"/>
  <c r="O85" i="21"/>
  <c r="O59" i="25"/>
  <c r="C59" i="25"/>
  <c r="F16" i="31" s="1"/>
  <c r="F47" i="31" s="1"/>
  <c r="F76" i="31" s="1"/>
  <c r="G21" i="31"/>
  <c r="G19" i="31"/>
  <c r="G50" i="31" s="1"/>
  <c r="G79" i="31" s="1"/>
  <c r="G18" i="31"/>
  <c r="G49" i="31" s="1"/>
  <c r="F12" i="31"/>
  <c r="F43" i="31" s="1"/>
  <c r="F80" i="31"/>
  <c r="G8" i="31"/>
  <c r="G40" i="31" s="1"/>
  <c r="G6" i="31"/>
  <c r="G38" i="31" s="1"/>
  <c r="O35" i="21"/>
  <c r="C51" i="31"/>
  <c r="C80" i="31" s="1"/>
  <c r="C47" i="31"/>
  <c r="C76" i="31" s="1"/>
  <c r="C22" i="31"/>
  <c r="C49" i="31"/>
  <c r="C78" i="31" s="1"/>
  <c r="D22" i="31"/>
  <c r="D47" i="31"/>
  <c r="D76" i="31" s="1"/>
  <c r="B47" i="31"/>
  <c r="B76" i="31" s="1"/>
  <c r="B83" i="31" s="1"/>
  <c r="B22" i="31"/>
  <c r="B52" i="31" s="1"/>
  <c r="E22" i="31"/>
  <c r="I2" i="31"/>
  <c r="H7" i="31"/>
  <c r="H39" i="31" s="1"/>
  <c r="H11" i="31"/>
  <c r="H10" i="31"/>
  <c r="H42" i="31" s="1"/>
  <c r="H20" i="31"/>
  <c r="H6" i="31"/>
  <c r="H17" i="31"/>
  <c r="H9" i="31"/>
  <c r="H41" i="31" s="1"/>
  <c r="H18" i="31"/>
  <c r="H21" i="31"/>
  <c r="H19" i="31"/>
  <c r="I3" i="31"/>
  <c r="B39" i="11"/>
  <c r="G80" i="31" l="1"/>
  <c r="B83" i="30"/>
  <c r="B92" i="30" s="1"/>
  <c r="O61" i="21"/>
  <c r="O35" i="25"/>
  <c r="C35" i="25"/>
  <c r="O85" i="25"/>
  <c r="C85" i="25"/>
  <c r="F22" i="31"/>
  <c r="F52" i="31" s="1"/>
  <c r="O86" i="21"/>
  <c r="O60" i="25"/>
  <c r="C60" i="25"/>
  <c r="G16" i="31" s="1"/>
  <c r="G47" i="31" s="1"/>
  <c r="G76" i="31" s="1"/>
  <c r="G12" i="31"/>
  <c r="G43" i="31" s="1"/>
  <c r="G78" i="31"/>
  <c r="O36" i="21"/>
  <c r="C52" i="31"/>
  <c r="D52" i="31"/>
  <c r="E52" i="31"/>
  <c r="H51" i="31"/>
  <c r="H80" i="31" s="1"/>
  <c r="H49" i="31"/>
  <c r="H78" i="31" s="1"/>
  <c r="H48" i="31"/>
  <c r="H77" i="31" s="1"/>
  <c r="H38" i="31"/>
  <c r="H12" i="31"/>
  <c r="H43" i="31" s="1"/>
  <c r="J3" i="31"/>
  <c r="H50" i="31"/>
  <c r="H79" i="31" s="1"/>
  <c r="I7" i="31"/>
  <c r="I39" i="31" s="1"/>
  <c r="I6" i="31"/>
  <c r="I11" i="31"/>
  <c r="J2" i="31"/>
  <c r="I10" i="31"/>
  <c r="I42" i="31" s="1"/>
  <c r="I17" i="31"/>
  <c r="I8" i="31"/>
  <c r="I40" i="31" s="1"/>
  <c r="I20" i="31"/>
  <c r="I9" i="31"/>
  <c r="I41" i="31" s="1"/>
  <c r="I18" i="31"/>
  <c r="I19" i="31"/>
  <c r="I21" i="31"/>
  <c r="B35" i="11"/>
  <c r="B36" i="11"/>
  <c r="B37" i="11"/>
  <c r="B38" i="11"/>
  <c r="B75" i="11"/>
  <c r="B70" i="30"/>
  <c r="B71" i="30"/>
  <c r="B68" i="30"/>
  <c r="B69" i="30"/>
  <c r="B34" i="11"/>
  <c r="A3" i="11"/>
  <c r="B3" i="11" l="1" a="1"/>
  <c r="B3" i="11" s="1"/>
  <c r="B23" i="11"/>
  <c r="B61" i="11" s="1"/>
  <c r="B12" i="11"/>
  <c r="B50" i="11" s="1"/>
  <c r="B71" i="11"/>
  <c r="B73" i="11"/>
  <c r="B72" i="11"/>
  <c r="B40" i="11"/>
  <c r="O86" i="25"/>
  <c r="C86" i="25"/>
  <c r="G22" i="31"/>
  <c r="G52" i="31" s="1"/>
  <c r="O62" i="21"/>
  <c r="O36" i="25"/>
  <c r="C36" i="25"/>
  <c r="O87" i="21"/>
  <c r="O61" i="25"/>
  <c r="C61" i="25"/>
  <c r="H16" i="31" s="1"/>
  <c r="O38" i="21"/>
  <c r="O37" i="21"/>
  <c r="B70" i="11"/>
  <c r="B74" i="11"/>
  <c r="I48" i="31"/>
  <c r="I77" i="31" s="1"/>
  <c r="J6" i="31"/>
  <c r="J11" i="31"/>
  <c r="K2" i="31"/>
  <c r="J20" i="31"/>
  <c r="J7" i="31"/>
  <c r="J39" i="31" s="1"/>
  <c r="J9" i="31"/>
  <c r="J41" i="31" s="1"/>
  <c r="J10" i="31"/>
  <c r="J42" i="31" s="1"/>
  <c r="J8" i="31"/>
  <c r="J40" i="31" s="1"/>
  <c r="J17" i="31"/>
  <c r="J18" i="31"/>
  <c r="J19" i="31"/>
  <c r="J21" i="31"/>
  <c r="I38" i="31"/>
  <c r="I12" i="31"/>
  <c r="I43" i="31" s="1"/>
  <c r="I50" i="31"/>
  <c r="I79" i="31" s="1"/>
  <c r="I49" i="31"/>
  <c r="I78" i="31" s="1"/>
  <c r="I51" i="31"/>
  <c r="I80" i="31" s="1"/>
  <c r="K3" i="31"/>
  <c r="B67" i="30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U3" i="22"/>
  <c r="U4" i="22"/>
  <c r="B85" i="11" l="1"/>
  <c r="B76" i="11"/>
  <c r="B4" i="1"/>
  <c r="B3" i="1"/>
  <c r="H22" i="31"/>
  <c r="H52" i="31" s="1"/>
  <c r="H47" i="31"/>
  <c r="H76" i="31" s="1"/>
  <c r="O63" i="21"/>
  <c r="O37" i="25"/>
  <c r="C37" i="25"/>
  <c r="O64" i="21"/>
  <c r="C38" i="25"/>
  <c r="O38" i="25"/>
  <c r="O87" i="25"/>
  <c r="C87" i="25"/>
  <c r="O88" i="21"/>
  <c r="O62" i="25"/>
  <c r="C62" i="25"/>
  <c r="I16" i="31" s="1"/>
  <c r="J48" i="31"/>
  <c r="J77" i="31" s="1"/>
  <c r="J38" i="31"/>
  <c r="J12" i="31"/>
  <c r="J43" i="31" s="1"/>
  <c r="J49" i="31"/>
  <c r="J78" i="31" s="1"/>
  <c r="J50" i="31"/>
  <c r="J79" i="31" s="1"/>
  <c r="L3" i="31"/>
  <c r="J51" i="31"/>
  <c r="J80" i="31" s="1"/>
  <c r="L2" i="31"/>
  <c r="K10" i="31"/>
  <c r="K42" i="31" s="1"/>
  <c r="K20" i="31"/>
  <c r="K7" i="31"/>
  <c r="K39" i="31" s="1"/>
  <c r="K6" i="31"/>
  <c r="K8" i="31"/>
  <c r="K40" i="31" s="1"/>
  <c r="K9" i="31"/>
  <c r="K41" i="31" s="1"/>
  <c r="K17" i="31"/>
  <c r="K11" i="31"/>
  <c r="K21" i="31"/>
  <c r="K18" i="31"/>
  <c r="K19" i="31"/>
  <c r="B28" i="5"/>
  <c r="E28" i="26" s="1"/>
  <c r="B24" i="5"/>
  <c r="E24" i="26" s="1"/>
  <c r="B20" i="5"/>
  <c r="E20" i="26" s="1"/>
  <c r="B16" i="5"/>
  <c r="E16" i="26" s="1"/>
  <c r="B12" i="5"/>
  <c r="E12" i="26" s="1"/>
  <c r="B8" i="5"/>
  <c r="E8" i="26" s="1"/>
  <c r="B4" i="5"/>
  <c r="E4" i="26" s="1"/>
  <c r="B25" i="6"/>
  <c r="F25" i="26" s="1"/>
  <c r="B21" i="6"/>
  <c r="F21" i="26" s="1"/>
  <c r="B17" i="6"/>
  <c r="F17" i="26" s="1"/>
  <c r="B13" i="6"/>
  <c r="F13" i="26" s="1"/>
  <c r="B9" i="6"/>
  <c r="F9" i="26" s="1"/>
  <c r="B5" i="6"/>
  <c r="F5" i="26" s="1"/>
  <c r="B25" i="4"/>
  <c r="D25" i="26" s="1"/>
  <c r="B13" i="4"/>
  <c r="D13" i="26" s="1"/>
  <c r="C3" i="26"/>
  <c r="B11" i="1"/>
  <c r="C11" i="26" s="1"/>
  <c r="B19" i="1"/>
  <c r="C19" i="26" s="1"/>
  <c r="B27" i="1"/>
  <c r="C27" i="26" s="1"/>
  <c r="B24" i="4"/>
  <c r="D24" i="26" s="1"/>
  <c r="B16" i="4"/>
  <c r="D16" i="26" s="1"/>
  <c r="B8" i="4"/>
  <c r="D8" i="26" s="1"/>
  <c r="G26" i="31" s="1"/>
  <c r="B12" i="1"/>
  <c r="C12" i="26" s="1"/>
  <c r="B20" i="1"/>
  <c r="C20" i="26" s="1"/>
  <c r="B27" i="5"/>
  <c r="E27" i="26" s="1"/>
  <c r="B23" i="5"/>
  <c r="E23" i="26" s="1"/>
  <c r="B19" i="5"/>
  <c r="E19" i="26" s="1"/>
  <c r="B15" i="5"/>
  <c r="E15" i="26" s="1"/>
  <c r="B11" i="5"/>
  <c r="E11" i="26" s="1"/>
  <c r="B7" i="5"/>
  <c r="E7" i="26" s="1"/>
  <c r="B3" i="5"/>
  <c r="E3" i="26" s="1"/>
  <c r="B28" i="6"/>
  <c r="F28" i="26" s="1"/>
  <c r="B24" i="6"/>
  <c r="F24" i="26" s="1"/>
  <c r="B20" i="6"/>
  <c r="F20" i="26" s="1"/>
  <c r="B16" i="6"/>
  <c r="F16" i="26" s="1"/>
  <c r="B12" i="6"/>
  <c r="F12" i="26" s="1"/>
  <c r="B8" i="6"/>
  <c r="F8" i="26" s="1"/>
  <c r="B4" i="6"/>
  <c r="F4" i="26" s="1"/>
  <c r="B28" i="4"/>
  <c r="D28" i="26" s="1"/>
  <c r="B20" i="4"/>
  <c r="D20" i="26" s="1"/>
  <c r="B12" i="4"/>
  <c r="D12" i="26" s="1"/>
  <c r="K26" i="31" s="1"/>
  <c r="K56" i="31" s="1"/>
  <c r="B4" i="4"/>
  <c r="D4" i="26" s="1"/>
  <c r="C26" i="31" s="1"/>
  <c r="C4" i="26"/>
  <c r="B28" i="1"/>
  <c r="C28" i="26" s="1"/>
  <c r="B5" i="1"/>
  <c r="C5" i="26" s="1"/>
  <c r="B13" i="1"/>
  <c r="C13" i="26" s="1"/>
  <c r="B21" i="1"/>
  <c r="C21" i="26" s="1"/>
  <c r="B23" i="4"/>
  <c r="D23" i="26" s="1"/>
  <c r="B15" i="4"/>
  <c r="D15" i="26" s="1"/>
  <c r="B7" i="4"/>
  <c r="D7" i="26" s="1"/>
  <c r="F26" i="31" s="1"/>
  <c r="B14" i="1"/>
  <c r="C14" i="26" s="1"/>
  <c r="B26" i="5"/>
  <c r="E26" i="26" s="1"/>
  <c r="B22" i="5"/>
  <c r="E22" i="26" s="1"/>
  <c r="B18" i="5"/>
  <c r="E18" i="26" s="1"/>
  <c r="B14" i="5"/>
  <c r="E14" i="26" s="1"/>
  <c r="B10" i="5"/>
  <c r="E10" i="26" s="1"/>
  <c r="B6" i="5"/>
  <c r="E6" i="26" s="1"/>
  <c r="B27" i="6"/>
  <c r="F27" i="26" s="1"/>
  <c r="B23" i="6"/>
  <c r="F23" i="26" s="1"/>
  <c r="B19" i="6"/>
  <c r="F19" i="26" s="1"/>
  <c r="B15" i="6"/>
  <c r="F15" i="26" s="1"/>
  <c r="B11" i="6"/>
  <c r="F11" i="26" s="1"/>
  <c r="B7" i="6"/>
  <c r="F7" i="26" s="1"/>
  <c r="B3" i="6"/>
  <c r="F3" i="26" s="1"/>
  <c r="B27" i="4"/>
  <c r="D27" i="26" s="1"/>
  <c r="B19" i="4"/>
  <c r="D19" i="26" s="1"/>
  <c r="B11" i="4"/>
  <c r="D11" i="26" s="1"/>
  <c r="J26" i="31" s="1"/>
  <c r="J56" i="31" s="1"/>
  <c r="B3" i="4"/>
  <c r="D3" i="26" s="1"/>
  <c r="B26" i="31" s="1"/>
  <c r="B56" i="31" s="1"/>
  <c r="B6" i="1"/>
  <c r="C6" i="26" s="1"/>
  <c r="B22" i="1"/>
  <c r="C22" i="26" s="1"/>
  <c r="B10" i="1"/>
  <c r="C10" i="26" s="1"/>
  <c r="B7" i="1"/>
  <c r="C7" i="26" s="1"/>
  <c r="B15" i="1"/>
  <c r="C15" i="26" s="1"/>
  <c r="B23" i="1"/>
  <c r="C23" i="26" s="1"/>
  <c r="B25" i="1"/>
  <c r="C25" i="26" s="1"/>
  <c r="B17" i="4"/>
  <c r="D17" i="26" s="1"/>
  <c r="B5" i="4"/>
  <c r="D5" i="26" s="1"/>
  <c r="D26" i="31" s="1"/>
  <c r="B26" i="1"/>
  <c r="C26" i="26" s="1"/>
  <c r="B25" i="5"/>
  <c r="E25" i="26" s="1"/>
  <c r="B21" i="5"/>
  <c r="E21" i="26" s="1"/>
  <c r="B17" i="5"/>
  <c r="E17" i="26" s="1"/>
  <c r="B13" i="5"/>
  <c r="E13" i="26" s="1"/>
  <c r="B9" i="5"/>
  <c r="E9" i="26" s="1"/>
  <c r="B5" i="5"/>
  <c r="E5" i="26" s="1"/>
  <c r="B26" i="6"/>
  <c r="F26" i="26" s="1"/>
  <c r="B22" i="6"/>
  <c r="F22" i="26" s="1"/>
  <c r="B18" i="6"/>
  <c r="F18" i="26" s="1"/>
  <c r="B14" i="6"/>
  <c r="F14" i="26" s="1"/>
  <c r="B10" i="6"/>
  <c r="F10" i="26" s="1"/>
  <c r="B6" i="6"/>
  <c r="F6" i="26" s="1"/>
  <c r="B26" i="4"/>
  <c r="D26" i="26" s="1"/>
  <c r="B22" i="4"/>
  <c r="D22" i="26" s="1"/>
  <c r="B18" i="4"/>
  <c r="D18" i="26" s="1"/>
  <c r="B14" i="4"/>
  <c r="D14" i="26" s="1"/>
  <c r="B10" i="4"/>
  <c r="D10" i="26" s="1"/>
  <c r="I26" i="31" s="1"/>
  <c r="I56" i="31" s="1"/>
  <c r="B6" i="4"/>
  <c r="D6" i="26" s="1"/>
  <c r="E26" i="31" s="1"/>
  <c r="B8" i="1"/>
  <c r="C8" i="26" s="1"/>
  <c r="B16" i="1"/>
  <c r="C16" i="26" s="1"/>
  <c r="B24" i="1"/>
  <c r="C24" i="26" s="1"/>
  <c r="B9" i="1"/>
  <c r="C9" i="26" s="1"/>
  <c r="B17" i="1"/>
  <c r="C17" i="26" s="1"/>
  <c r="B21" i="4"/>
  <c r="D21" i="26" s="1"/>
  <c r="B9" i="4"/>
  <c r="D9" i="26" s="1"/>
  <c r="H26" i="31" s="1"/>
  <c r="B18" i="1"/>
  <c r="C18" i="26" s="1"/>
  <c r="X4" i="22"/>
  <c r="A29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B94" i="11" l="1"/>
  <c r="O88" i="25"/>
  <c r="C88" i="25"/>
  <c r="O90" i="21"/>
  <c r="O64" i="25"/>
  <c r="C64" i="25"/>
  <c r="K16" i="31" s="1"/>
  <c r="K47" i="31" s="1"/>
  <c r="O89" i="21"/>
  <c r="O63" i="25"/>
  <c r="C63" i="25"/>
  <c r="J16" i="31" s="1"/>
  <c r="I47" i="31"/>
  <c r="I76" i="31" s="1"/>
  <c r="I22" i="31"/>
  <c r="I52" i="31" s="1"/>
  <c r="D56" i="31"/>
  <c r="D31" i="31"/>
  <c r="D61" i="31" s="1"/>
  <c r="D30" i="31"/>
  <c r="D60" i="31" s="1"/>
  <c r="D33" i="31"/>
  <c r="D63" i="31" s="1"/>
  <c r="D34" i="31"/>
  <c r="D64" i="31" s="1"/>
  <c r="D32" i="31"/>
  <c r="D62" i="31" s="1"/>
  <c r="F56" i="31"/>
  <c r="F34" i="31"/>
  <c r="F64" i="31" s="1"/>
  <c r="F30" i="31"/>
  <c r="F60" i="31" s="1"/>
  <c r="F31" i="31"/>
  <c r="F61" i="31" s="1"/>
  <c r="F32" i="31"/>
  <c r="F62" i="31" s="1"/>
  <c r="F33" i="31"/>
  <c r="F63" i="31" s="1"/>
  <c r="H56" i="31"/>
  <c r="H33" i="31"/>
  <c r="H63" i="31" s="1"/>
  <c r="H34" i="31"/>
  <c r="H64" i="31" s="1"/>
  <c r="H32" i="31"/>
  <c r="H62" i="31" s="1"/>
  <c r="H31" i="31"/>
  <c r="H61" i="31" s="1"/>
  <c r="H30" i="31"/>
  <c r="H60" i="31" s="1"/>
  <c r="C56" i="31"/>
  <c r="C34" i="31"/>
  <c r="C64" i="31" s="1"/>
  <c r="C33" i="31"/>
  <c r="C63" i="31" s="1"/>
  <c r="C32" i="31"/>
  <c r="C62" i="31" s="1"/>
  <c r="C31" i="31"/>
  <c r="C61" i="31" s="1"/>
  <c r="C30" i="31"/>
  <c r="C60" i="31" s="1"/>
  <c r="C68" i="31" s="1"/>
  <c r="C83" i="31" s="1"/>
  <c r="E56" i="31"/>
  <c r="E33" i="31"/>
  <c r="E63" i="31" s="1"/>
  <c r="E32" i="31"/>
  <c r="E62" i="31" s="1"/>
  <c r="E34" i="31"/>
  <c r="E64" i="31" s="1"/>
  <c r="E31" i="31"/>
  <c r="E61" i="31" s="1"/>
  <c r="E30" i="31"/>
  <c r="E60" i="31" s="1"/>
  <c r="G56" i="31"/>
  <c r="G33" i="31"/>
  <c r="G63" i="31" s="1"/>
  <c r="G34" i="31"/>
  <c r="G64" i="31" s="1"/>
  <c r="G30" i="31"/>
  <c r="G60" i="31" s="1"/>
  <c r="G31" i="31"/>
  <c r="G61" i="31" s="1"/>
  <c r="G32" i="31"/>
  <c r="G62" i="31" s="1"/>
  <c r="K50" i="31"/>
  <c r="K79" i="31" s="1"/>
  <c r="L10" i="31"/>
  <c r="L42" i="31" s="1"/>
  <c r="M2" i="31"/>
  <c r="L11" i="31"/>
  <c r="L7" i="31"/>
  <c r="L39" i="31" s="1"/>
  <c r="L6" i="31"/>
  <c r="L8" i="31"/>
  <c r="L40" i="31" s="1"/>
  <c r="L20" i="31"/>
  <c r="L17" i="31"/>
  <c r="L16" i="31"/>
  <c r="L9" i="31"/>
  <c r="L41" i="31" s="1"/>
  <c r="L21" i="31"/>
  <c r="L18" i="31"/>
  <c r="L19" i="31"/>
  <c r="K51" i="31"/>
  <c r="K80" i="31" s="1"/>
  <c r="K49" i="31"/>
  <c r="K78" i="31" s="1"/>
  <c r="K48" i="31"/>
  <c r="K77" i="31" s="1"/>
  <c r="K38" i="31"/>
  <c r="K12" i="31"/>
  <c r="K43" i="31" s="1"/>
  <c r="L26" i="31"/>
  <c r="L56" i="31" s="1"/>
  <c r="M3" i="31"/>
  <c r="C22" i="1"/>
  <c r="C48" i="26" s="1"/>
  <c r="C27" i="5"/>
  <c r="E53" i="26" s="1"/>
  <c r="C23" i="5"/>
  <c r="E49" i="26" s="1"/>
  <c r="C19" i="5"/>
  <c r="E45" i="26" s="1"/>
  <c r="C15" i="5"/>
  <c r="E41" i="26" s="1"/>
  <c r="C11" i="5"/>
  <c r="E37" i="26" s="1"/>
  <c r="C7" i="5"/>
  <c r="E33" i="26" s="1"/>
  <c r="C3" i="5"/>
  <c r="E29" i="26" s="1"/>
  <c r="C28" i="6"/>
  <c r="F54" i="26" s="1"/>
  <c r="C24" i="6"/>
  <c r="F50" i="26" s="1"/>
  <c r="C20" i="6"/>
  <c r="F46" i="26" s="1"/>
  <c r="C16" i="6"/>
  <c r="F42" i="26" s="1"/>
  <c r="C12" i="6"/>
  <c r="F38" i="26" s="1"/>
  <c r="C8" i="6"/>
  <c r="F34" i="26" s="1"/>
  <c r="C4" i="6"/>
  <c r="F30" i="26" s="1"/>
  <c r="C28" i="4"/>
  <c r="D54" i="26" s="1"/>
  <c r="C24" i="4"/>
  <c r="D50" i="26" s="1"/>
  <c r="C20" i="4"/>
  <c r="D46" i="26" s="1"/>
  <c r="C16" i="4"/>
  <c r="D42" i="26" s="1"/>
  <c r="C12" i="4"/>
  <c r="D38" i="26" s="1"/>
  <c r="C8" i="4"/>
  <c r="D34" i="26" s="1"/>
  <c r="C4" i="4"/>
  <c r="D30" i="26" s="1"/>
  <c r="C7" i="1"/>
  <c r="C33" i="26" s="1"/>
  <c r="C15" i="1"/>
  <c r="C41" i="26" s="1"/>
  <c r="C23" i="1"/>
  <c r="C49" i="26" s="1"/>
  <c r="C24" i="1"/>
  <c r="C50" i="26" s="1"/>
  <c r="C8" i="1"/>
  <c r="C34" i="26" s="1"/>
  <c r="C16" i="1"/>
  <c r="C42" i="26" s="1"/>
  <c r="C26" i="5"/>
  <c r="E52" i="26" s="1"/>
  <c r="C22" i="5"/>
  <c r="E48" i="26" s="1"/>
  <c r="C18" i="5"/>
  <c r="E44" i="26" s="1"/>
  <c r="C14" i="5"/>
  <c r="E40" i="26" s="1"/>
  <c r="C10" i="5"/>
  <c r="E36" i="26" s="1"/>
  <c r="C6" i="5"/>
  <c r="E32" i="26" s="1"/>
  <c r="C27" i="6"/>
  <c r="F53" i="26" s="1"/>
  <c r="C23" i="6"/>
  <c r="F49" i="26" s="1"/>
  <c r="C19" i="6"/>
  <c r="F45" i="26" s="1"/>
  <c r="C15" i="6"/>
  <c r="F41" i="26" s="1"/>
  <c r="C11" i="6"/>
  <c r="F37" i="26" s="1"/>
  <c r="C7" i="6"/>
  <c r="F33" i="26" s="1"/>
  <c r="C3" i="6"/>
  <c r="F29" i="26" s="1"/>
  <c r="C27" i="4"/>
  <c r="D53" i="26" s="1"/>
  <c r="C23" i="4"/>
  <c r="D49" i="26" s="1"/>
  <c r="C19" i="4"/>
  <c r="D45" i="26" s="1"/>
  <c r="C15" i="4"/>
  <c r="D41" i="26" s="1"/>
  <c r="C11" i="4"/>
  <c r="D37" i="26" s="1"/>
  <c r="C7" i="4"/>
  <c r="D33" i="26" s="1"/>
  <c r="C3" i="4"/>
  <c r="D29" i="26" s="1"/>
  <c r="C9" i="1"/>
  <c r="C35" i="26" s="1"/>
  <c r="C17" i="1"/>
  <c r="C43" i="26" s="1"/>
  <c r="C25" i="1"/>
  <c r="C51" i="26" s="1"/>
  <c r="C10" i="1"/>
  <c r="C36" i="26" s="1"/>
  <c r="C26" i="1"/>
  <c r="C52" i="26" s="1"/>
  <c r="C18" i="1"/>
  <c r="C44" i="26" s="1"/>
  <c r="C25" i="5"/>
  <c r="E51" i="26" s="1"/>
  <c r="C21" i="5"/>
  <c r="E47" i="26" s="1"/>
  <c r="C17" i="5"/>
  <c r="E43" i="26" s="1"/>
  <c r="C13" i="5"/>
  <c r="E39" i="26" s="1"/>
  <c r="C9" i="5"/>
  <c r="E35" i="26" s="1"/>
  <c r="C5" i="5"/>
  <c r="E31" i="26" s="1"/>
  <c r="C26" i="6"/>
  <c r="F52" i="26" s="1"/>
  <c r="C22" i="6"/>
  <c r="F48" i="26" s="1"/>
  <c r="C18" i="6"/>
  <c r="F44" i="26" s="1"/>
  <c r="C14" i="6"/>
  <c r="F40" i="26" s="1"/>
  <c r="C10" i="6"/>
  <c r="F36" i="26" s="1"/>
  <c r="C6" i="6"/>
  <c r="F32" i="26" s="1"/>
  <c r="C26" i="4"/>
  <c r="D52" i="26" s="1"/>
  <c r="C22" i="4"/>
  <c r="D48" i="26" s="1"/>
  <c r="C18" i="4"/>
  <c r="D44" i="26" s="1"/>
  <c r="C14" i="4"/>
  <c r="D40" i="26" s="1"/>
  <c r="C10" i="4"/>
  <c r="D36" i="26" s="1"/>
  <c r="C6" i="4"/>
  <c r="D32" i="26" s="1"/>
  <c r="C3" i="1"/>
  <c r="C29" i="26" s="1"/>
  <c r="C11" i="1"/>
  <c r="C37" i="26" s="1"/>
  <c r="C19" i="1"/>
  <c r="C45" i="26" s="1"/>
  <c r="C27" i="1"/>
  <c r="C53" i="26" s="1"/>
  <c r="C28" i="5"/>
  <c r="E54" i="26" s="1"/>
  <c r="C16" i="5"/>
  <c r="E42" i="26" s="1"/>
  <c r="C8" i="5"/>
  <c r="E34" i="26" s="1"/>
  <c r="C21" i="6"/>
  <c r="F47" i="26" s="1"/>
  <c r="C13" i="6"/>
  <c r="F39" i="26" s="1"/>
  <c r="C5" i="6"/>
  <c r="F31" i="26" s="1"/>
  <c r="C21" i="4"/>
  <c r="D47" i="26" s="1"/>
  <c r="C13" i="4"/>
  <c r="D39" i="26" s="1"/>
  <c r="C5" i="4"/>
  <c r="D31" i="26" s="1"/>
  <c r="C13" i="1"/>
  <c r="C39" i="26" s="1"/>
  <c r="C14" i="1"/>
  <c r="C40" i="26" s="1"/>
  <c r="C4" i="1"/>
  <c r="C30" i="26" s="1"/>
  <c r="C12" i="1"/>
  <c r="C38" i="26" s="1"/>
  <c r="C20" i="1"/>
  <c r="C46" i="26" s="1"/>
  <c r="C28" i="1"/>
  <c r="C54" i="26" s="1"/>
  <c r="C24" i="5"/>
  <c r="E50" i="26" s="1"/>
  <c r="C20" i="5"/>
  <c r="E46" i="26" s="1"/>
  <c r="C12" i="5"/>
  <c r="E38" i="26" s="1"/>
  <c r="C4" i="5"/>
  <c r="E30" i="26" s="1"/>
  <c r="C25" i="6"/>
  <c r="F51" i="26" s="1"/>
  <c r="C17" i="6"/>
  <c r="F43" i="26" s="1"/>
  <c r="C9" i="6"/>
  <c r="F35" i="26" s="1"/>
  <c r="C25" i="4"/>
  <c r="D51" i="26" s="1"/>
  <c r="C17" i="4"/>
  <c r="D43" i="26" s="1"/>
  <c r="C9" i="4"/>
  <c r="D35" i="26" s="1"/>
  <c r="C5" i="1"/>
  <c r="C31" i="26" s="1"/>
  <c r="C21" i="1"/>
  <c r="C47" i="26" s="1"/>
  <c r="C6" i="1"/>
  <c r="C32" i="26" s="1"/>
  <c r="K3" i="22" a="1"/>
  <c r="K3" i="22" s="1"/>
  <c r="I31" i="31" l="1"/>
  <c r="I61" i="31" s="1"/>
  <c r="I84" i="31" s="1"/>
  <c r="K22" i="31"/>
  <c r="K52" i="31" s="1"/>
  <c r="I32" i="31"/>
  <c r="I62" i="31" s="1"/>
  <c r="O89" i="25"/>
  <c r="C89" i="25"/>
  <c r="I33" i="31"/>
  <c r="I63" i="31" s="1"/>
  <c r="I86" i="31" s="1"/>
  <c r="I30" i="31"/>
  <c r="I60" i="31" s="1"/>
  <c r="I68" i="31" s="1"/>
  <c r="O90" i="25"/>
  <c r="C90" i="25"/>
  <c r="J47" i="31"/>
  <c r="J76" i="31" s="1"/>
  <c r="J22" i="31"/>
  <c r="I34" i="31"/>
  <c r="I64" i="31" s="1"/>
  <c r="G86" i="31"/>
  <c r="G71" i="31"/>
  <c r="C71" i="31"/>
  <c r="C86" i="31"/>
  <c r="F68" i="31"/>
  <c r="F83" i="31"/>
  <c r="C72" i="31"/>
  <c r="C87" i="31"/>
  <c r="F87" i="31"/>
  <c r="F72" i="31"/>
  <c r="E84" i="31"/>
  <c r="E69" i="31"/>
  <c r="H69" i="31"/>
  <c r="H84" i="31"/>
  <c r="D85" i="31"/>
  <c r="D70" i="31"/>
  <c r="D87" i="31"/>
  <c r="D72" i="31"/>
  <c r="E83" i="31"/>
  <c r="E68" i="31"/>
  <c r="D86" i="31"/>
  <c r="D71" i="31"/>
  <c r="G72" i="31"/>
  <c r="G87" i="31"/>
  <c r="C70" i="31"/>
  <c r="C85" i="31"/>
  <c r="F69" i="31"/>
  <c r="F84" i="31"/>
  <c r="H68" i="31"/>
  <c r="H83" i="31"/>
  <c r="E87" i="31"/>
  <c r="E72" i="31"/>
  <c r="H85" i="31"/>
  <c r="H70" i="31"/>
  <c r="E70" i="31"/>
  <c r="E85" i="31"/>
  <c r="H72" i="31"/>
  <c r="H87" i="31"/>
  <c r="E71" i="31"/>
  <c r="E86" i="31"/>
  <c r="H71" i="31"/>
  <c r="H86" i="31"/>
  <c r="D68" i="31"/>
  <c r="D83" i="31"/>
  <c r="G70" i="31"/>
  <c r="G85" i="31"/>
  <c r="D84" i="31"/>
  <c r="D69" i="31"/>
  <c r="G69" i="31"/>
  <c r="G84" i="31"/>
  <c r="F86" i="31"/>
  <c r="F71" i="31"/>
  <c r="G68" i="31"/>
  <c r="G83" i="31"/>
  <c r="C84" i="31"/>
  <c r="C69" i="31"/>
  <c r="F85" i="31"/>
  <c r="F70" i="31"/>
  <c r="K76" i="31"/>
  <c r="L47" i="31"/>
  <c r="L22" i="31"/>
  <c r="L52" i="31" s="1"/>
  <c r="M26" i="31"/>
  <c r="M56" i="31" s="1"/>
  <c r="N3" i="31"/>
  <c r="M11" i="31"/>
  <c r="N2" i="31"/>
  <c r="M8" i="31"/>
  <c r="M40" i="31" s="1"/>
  <c r="M6" i="31"/>
  <c r="M9" i="31"/>
  <c r="M41" i="31" s="1"/>
  <c r="M16" i="31"/>
  <c r="M20" i="31"/>
  <c r="M17" i="31"/>
  <c r="M7" i="31"/>
  <c r="M39" i="31" s="1"/>
  <c r="M10" i="31"/>
  <c r="M42" i="31" s="1"/>
  <c r="M19" i="31"/>
  <c r="M18" i="31"/>
  <c r="M21" i="31"/>
  <c r="L51" i="31"/>
  <c r="L80" i="31" s="1"/>
  <c r="L48" i="31"/>
  <c r="L77" i="31" s="1"/>
  <c r="K30" i="31"/>
  <c r="K60" i="31" s="1"/>
  <c r="L49" i="31"/>
  <c r="L78" i="31" s="1"/>
  <c r="K33" i="31"/>
  <c r="K63" i="31" s="1"/>
  <c r="L38" i="31"/>
  <c r="L12" i="31"/>
  <c r="L43" i="31" s="1"/>
  <c r="L50" i="31"/>
  <c r="L79" i="31" s="1"/>
  <c r="A9" i="30"/>
  <c r="A8" i="30"/>
  <c r="A7" i="30"/>
  <c r="A10" i="30"/>
  <c r="A6" i="30"/>
  <c r="D12" i="1"/>
  <c r="D9" i="1"/>
  <c r="D23" i="6"/>
  <c r="D3" i="1"/>
  <c r="D16" i="6"/>
  <c r="D7" i="5"/>
  <c r="D18" i="6"/>
  <c r="D21" i="5"/>
  <c r="D10" i="1"/>
  <c r="D22" i="5"/>
  <c r="D12" i="5"/>
  <c r="D13" i="5"/>
  <c r="D18" i="5"/>
  <c r="D27" i="5"/>
  <c r="D16" i="5"/>
  <c r="D20" i="6"/>
  <c r="D22" i="1"/>
  <c r="D15" i="1"/>
  <c r="D4" i="1"/>
  <c r="D17" i="5"/>
  <c r="D27" i="6"/>
  <c r="D5" i="6"/>
  <c r="D10" i="6"/>
  <c r="D3" i="6"/>
  <c r="D20" i="5"/>
  <c r="D24" i="6"/>
  <c r="D3" i="5"/>
  <c r="D23" i="5"/>
  <c r="D21" i="6"/>
  <c r="D7" i="6"/>
  <c r="D24" i="5"/>
  <c r="D28" i="6"/>
  <c r="D21" i="1"/>
  <c r="D12" i="6"/>
  <c r="D11" i="5"/>
  <c r="D26" i="5"/>
  <c r="D10" i="5"/>
  <c r="D6" i="5"/>
  <c r="D14" i="5"/>
  <c r="D14" i="6"/>
  <c r="D26" i="1"/>
  <c r="D24" i="1"/>
  <c r="D18" i="1"/>
  <c r="D17" i="6"/>
  <c r="D11" i="6"/>
  <c r="D28" i="5"/>
  <c r="D11" i="1"/>
  <c r="D13" i="6"/>
  <c r="D9" i="5"/>
  <c r="D15" i="5"/>
  <c r="D6" i="1"/>
  <c r="D28" i="1"/>
  <c r="D27" i="1"/>
  <c r="D25" i="6"/>
  <c r="D25" i="1"/>
  <c r="D16" i="1"/>
  <c r="D8" i="5"/>
  <c r="D22" i="6"/>
  <c r="D14" i="1"/>
  <c r="D15" i="6"/>
  <c r="D4" i="6"/>
  <c r="D25" i="5"/>
  <c r="D5" i="5"/>
  <c r="D19" i="5"/>
  <c r="D4" i="5"/>
  <c r="D7" i="1"/>
  <c r="D9" i="6"/>
  <c r="D26" i="6"/>
  <c r="D6" i="6"/>
  <c r="D13" i="1"/>
  <c r="D5" i="1"/>
  <c r="D20" i="1"/>
  <c r="D19" i="1"/>
  <c r="D17" i="1"/>
  <c r="D8" i="1"/>
  <c r="D23" i="1"/>
  <c r="D19" i="6"/>
  <c r="D8" i="6"/>
  <c r="E1" i="11"/>
  <c r="E33" i="11" s="1"/>
  <c r="F1" i="11"/>
  <c r="F33" i="11" s="1"/>
  <c r="G1" i="11"/>
  <c r="G33" i="11" s="1"/>
  <c r="H1" i="11"/>
  <c r="H33" i="11" s="1"/>
  <c r="I1" i="11"/>
  <c r="I33" i="11" s="1"/>
  <c r="J1" i="11"/>
  <c r="J33" i="11" s="1"/>
  <c r="K1" i="11"/>
  <c r="K33" i="11" s="1"/>
  <c r="L1" i="11"/>
  <c r="L33" i="11" s="1"/>
  <c r="M1" i="11"/>
  <c r="M33" i="11" s="1"/>
  <c r="N1" i="11"/>
  <c r="N33" i="11" s="1"/>
  <c r="O1" i="11"/>
  <c r="O33" i="11" s="1"/>
  <c r="P1" i="11"/>
  <c r="P33" i="11" s="1"/>
  <c r="Q1" i="11"/>
  <c r="Q33" i="11" s="1"/>
  <c r="R1" i="11"/>
  <c r="R33" i="11" s="1"/>
  <c r="S1" i="11"/>
  <c r="S33" i="11" s="1"/>
  <c r="T1" i="11"/>
  <c r="T33" i="11" s="1"/>
  <c r="U1" i="11"/>
  <c r="U33" i="11" s="1"/>
  <c r="V1" i="11"/>
  <c r="V33" i="11" s="1"/>
  <c r="W1" i="11"/>
  <c r="W33" i="11" s="1"/>
  <c r="X1" i="11"/>
  <c r="X33" i="11" s="1"/>
  <c r="Y1" i="11"/>
  <c r="Y33" i="11" s="1"/>
  <c r="Z1" i="11"/>
  <c r="Z33" i="11" s="1"/>
  <c r="AA1" i="11"/>
  <c r="AA33" i="11" s="1"/>
  <c r="K31" i="31" l="1"/>
  <c r="K61" i="31" s="1"/>
  <c r="I69" i="31"/>
  <c r="K34" i="31"/>
  <c r="K64" i="31" s="1"/>
  <c r="K72" i="31" s="1"/>
  <c r="K32" i="31"/>
  <c r="K62" i="31" s="1"/>
  <c r="K70" i="31" s="1"/>
  <c r="I71" i="31"/>
  <c r="J52" i="31"/>
  <c r="J34" i="31"/>
  <c r="J64" i="31" s="1"/>
  <c r="J32" i="31"/>
  <c r="J62" i="31" s="1"/>
  <c r="J31" i="31"/>
  <c r="J61" i="31" s="1"/>
  <c r="J33" i="31"/>
  <c r="J63" i="31" s="1"/>
  <c r="J30" i="31"/>
  <c r="J60" i="31" s="1"/>
  <c r="I87" i="31"/>
  <c r="I72" i="31"/>
  <c r="I83" i="31"/>
  <c r="I85" i="31"/>
  <c r="I70" i="31"/>
  <c r="L31" i="31"/>
  <c r="L61" i="31" s="1"/>
  <c r="L69" i="31" s="1"/>
  <c r="L34" i="31"/>
  <c r="L64" i="31" s="1"/>
  <c r="L87" i="31" s="1"/>
  <c r="L33" i="31"/>
  <c r="L63" i="31" s="1"/>
  <c r="L71" i="31" s="1"/>
  <c r="L32" i="31"/>
  <c r="L62" i="31" s="1"/>
  <c r="L70" i="31" s="1"/>
  <c r="M49" i="31"/>
  <c r="M78" i="31" s="1"/>
  <c r="M50" i="31"/>
  <c r="M79" i="31" s="1"/>
  <c r="K69" i="31"/>
  <c r="K84" i="31"/>
  <c r="N26" i="31"/>
  <c r="N56" i="31" s="1"/>
  <c r="O3" i="31"/>
  <c r="M38" i="31"/>
  <c r="M12" i="31"/>
  <c r="M43" i="31" s="1"/>
  <c r="N8" i="31"/>
  <c r="N40" i="31" s="1"/>
  <c r="N6" i="31"/>
  <c r="N10" i="31"/>
  <c r="N42" i="31" s="1"/>
  <c r="N7" i="31"/>
  <c r="N39" i="31" s="1"/>
  <c r="O2" i="31"/>
  <c r="N16" i="31"/>
  <c r="N17" i="31"/>
  <c r="N20" i="31"/>
  <c r="N11" i="31"/>
  <c r="N9" i="31"/>
  <c r="N41" i="31" s="1"/>
  <c r="N21" i="31"/>
  <c r="N19" i="31"/>
  <c r="N18" i="31"/>
  <c r="M48" i="31"/>
  <c r="M77" i="31" s="1"/>
  <c r="M51" i="31"/>
  <c r="M80" i="31" s="1"/>
  <c r="L30" i="31"/>
  <c r="L60" i="31" s="1"/>
  <c r="K86" i="31"/>
  <c r="K71" i="31"/>
  <c r="K85" i="31"/>
  <c r="K68" i="31"/>
  <c r="K83" i="31"/>
  <c r="M47" i="31"/>
  <c r="M22" i="31"/>
  <c r="M52" i="31" s="1"/>
  <c r="L76" i="31"/>
  <c r="A17" i="30"/>
  <c r="A32" i="30" s="1"/>
  <c r="A41" i="30" s="1"/>
  <c r="A52" i="30" s="1"/>
  <c r="A67" i="30" s="1"/>
  <c r="A20" i="30"/>
  <c r="A35" i="30" s="1"/>
  <c r="A44" i="30" s="1"/>
  <c r="A55" i="30" s="1"/>
  <c r="A70" i="30" s="1"/>
  <c r="A21" i="30"/>
  <c r="A36" i="30" s="1"/>
  <c r="A45" i="30" s="1"/>
  <c r="A56" i="30" s="1"/>
  <c r="A71" i="30" s="1"/>
  <c r="A18" i="30"/>
  <c r="A33" i="30" s="1"/>
  <c r="A42" i="30" s="1"/>
  <c r="A53" i="30" s="1"/>
  <c r="A68" i="30" s="1"/>
  <c r="A19" i="30"/>
  <c r="A34" i="30" s="1"/>
  <c r="A43" i="30" s="1"/>
  <c r="A54" i="30" s="1"/>
  <c r="A69" i="30" s="1"/>
  <c r="K87" i="31" l="1"/>
  <c r="A80" i="30"/>
  <c r="A89" i="30" s="1"/>
  <c r="A79" i="30"/>
  <c r="A88" i="30" s="1"/>
  <c r="A77" i="30"/>
  <c r="A86" i="30" s="1"/>
  <c r="A78" i="30"/>
  <c r="A87" i="30" s="1"/>
  <c r="A81" i="30"/>
  <c r="A90" i="30" s="1"/>
  <c r="J69" i="31"/>
  <c r="J84" i="31"/>
  <c r="J85" i="31"/>
  <c r="J70" i="31"/>
  <c r="J68" i="31"/>
  <c r="J83" i="31"/>
  <c r="J71" i="31"/>
  <c r="J86" i="31"/>
  <c r="J72" i="31"/>
  <c r="J87" i="31"/>
  <c r="M30" i="31"/>
  <c r="M60" i="31" s="1"/>
  <c r="M68" i="31" s="1"/>
  <c r="L84" i="31"/>
  <c r="L72" i="31"/>
  <c r="L85" i="31"/>
  <c r="L86" i="31"/>
  <c r="N47" i="31"/>
  <c r="N22" i="31"/>
  <c r="N52" i="31" s="1"/>
  <c r="O20" i="31"/>
  <c r="O10" i="31"/>
  <c r="O42" i="31" s="1"/>
  <c r="P2" i="31"/>
  <c r="O8" i="31"/>
  <c r="O40" i="31" s="1"/>
  <c r="O16" i="31"/>
  <c r="O6" i="31"/>
  <c r="O9" i="31"/>
  <c r="O41" i="31" s="1"/>
  <c r="O11" i="31"/>
  <c r="O7" i="31"/>
  <c r="O39" i="31" s="1"/>
  <c r="O17" i="31"/>
  <c r="O19" i="31"/>
  <c r="O18" i="31"/>
  <c r="O21" i="31"/>
  <c r="O26" i="31"/>
  <c r="O56" i="31" s="1"/>
  <c r="P3" i="31"/>
  <c r="M33" i="31"/>
  <c r="M63" i="31" s="1"/>
  <c r="N51" i="31"/>
  <c r="N80" i="31" s="1"/>
  <c r="M31" i="31"/>
  <c r="M61" i="31" s="1"/>
  <c r="M76" i="31"/>
  <c r="N48" i="31"/>
  <c r="N77" i="31" s="1"/>
  <c r="N38" i="31"/>
  <c r="N12" i="31"/>
  <c r="N43" i="31" s="1"/>
  <c r="M32" i="31"/>
  <c r="M62" i="31" s="1"/>
  <c r="N50" i="31"/>
  <c r="N79" i="31" s="1"/>
  <c r="L68" i="31"/>
  <c r="L83" i="31"/>
  <c r="M34" i="31"/>
  <c r="M64" i="31" s="1"/>
  <c r="N49" i="31"/>
  <c r="N78" i="31" s="1"/>
  <c r="AC34" i="30"/>
  <c r="AC33" i="30"/>
  <c r="AC35" i="30"/>
  <c r="AC36" i="30"/>
  <c r="AC32" i="30"/>
  <c r="M83" i="31" l="1"/>
  <c r="N33" i="31"/>
  <c r="N63" i="31" s="1"/>
  <c r="N86" i="31" s="1"/>
  <c r="N34" i="31"/>
  <c r="N64" i="31" s="1"/>
  <c r="N87" i="31" s="1"/>
  <c r="N31" i="31"/>
  <c r="N61" i="31" s="1"/>
  <c r="N84" i="31" s="1"/>
  <c r="M69" i="31"/>
  <c r="M84" i="31"/>
  <c r="O47" i="31"/>
  <c r="O22" i="31"/>
  <c r="O52" i="31" s="1"/>
  <c r="O49" i="31"/>
  <c r="O78" i="31" s="1"/>
  <c r="M71" i="31"/>
  <c r="M86" i="31"/>
  <c r="P10" i="31"/>
  <c r="P42" i="31" s="1"/>
  <c r="Q2" i="31"/>
  <c r="P8" i="31"/>
  <c r="P40" i="31" s="1"/>
  <c r="P20" i="31"/>
  <c r="P11" i="31"/>
  <c r="P17" i="31"/>
  <c r="P9" i="31"/>
  <c r="P41" i="31" s="1"/>
  <c r="P7" i="31"/>
  <c r="P39" i="31" s="1"/>
  <c r="P16" i="31"/>
  <c r="P6" i="31"/>
  <c r="P21" i="31"/>
  <c r="P19" i="31"/>
  <c r="P18" i="31"/>
  <c r="O50" i="31"/>
  <c r="O79" i="31" s="1"/>
  <c r="N30" i="31"/>
  <c r="N60" i="31" s="1"/>
  <c r="O48" i="31"/>
  <c r="O77" i="31" s="1"/>
  <c r="N76" i="31"/>
  <c r="M87" i="31"/>
  <c r="M72" i="31"/>
  <c r="M70" i="31"/>
  <c r="M85" i="31"/>
  <c r="O38" i="31"/>
  <c r="O12" i="31"/>
  <c r="O43" i="31" s="1"/>
  <c r="P26" i="31"/>
  <c r="P56" i="31" s="1"/>
  <c r="Q3" i="31"/>
  <c r="O51" i="31"/>
  <c r="O80" i="31" s="1"/>
  <c r="N32" i="31"/>
  <c r="N62" i="31" s="1"/>
  <c r="C12" i="19"/>
  <c r="Q3" i="22" s="1"/>
  <c r="O32" i="31" l="1"/>
  <c r="O62" i="31" s="1"/>
  <c r="O85" i="31" s="1"/>
  <c r="N71" i="31"/>
  <c r="O34" i="31"/>
  <c r="O64" i="31" s="1"/>
  <c r="O72" i="31" s="1"/>
  <c r="N69" i="31"/>
  <c r="N72" i="31"/>
  <c r="O31" i="31"/>
  <c r="O61" i="31" s="1"/>
  <c r="O69" i="31" s="1"/>
  <c r="O76" i="31"/>
  <c r="P38" i="31"/>
  <c r="P12" i="31"/>
  <c r="P43" i="31" s="1"/>
  <c r="N83" i="31"/>
  <c r="N68" i="31"/>
  <c r="P49" i="31"/>
  <c r="P78" i="31" s="1"/>
  <c r="O33" i="31"/>
  <c r="O63" i="31" s="1"/>
  <c r="P50" i="31"/>
  <c r="P79" i="31" s="1"/>
  <c r="N85" i="31"/>
  <c r="N70" i="31"/>
  <c r="P47" i="31"/>
  <c r="P22" i="31"/>
  <c r="P52" i="31" s="1"/>
  <c r="R3" i="31"/>
  <c r="Q26" i="31"/>
  <c r="Q56" i="31" s="1"/>
  <c r="P48" i="31"/>
  <c r="P77" i="31" s="1"/>
  <c r="P51" i="31"/>
  <c r="P80" i="31" s="1"/>
  <c r="O30" i="31"/>
  <c r="O60" i="31" s="1"/>
  <c r="Q9" i="31"/>
  <c r="Q41" i="31" s="1"/>
  <c r="Q7" i="31"/>
  <c r="Q39" i="31" s="1"/>
  <c r="Q10" i="31"/>
  <c r="Q42" i="31" s="1"/>
  <c r="R2" i="31"/>
  <c r="Q16" i="31"/>
  <c r="Q20" i="31"/>
  <c r="Q6" i="31"/>
  <c r="Q17" i="31"/>
  <c r="Q11" i="31"/>
  <c r="Q8" i="31"/>
  <c r="Q40" i="31" s="1"/>
  <c r="Q18" i="31"/>
  <c r="Q21" i="31"/>
  <c r="Q19" i="31"/>
  <c r="A79" i="21"/>
  <c r="A79" i="25" s="1"/>
  <c r="A71" i="21"/>
  <c r="A71" i="25" s="1"/>
  <c r="A63" i="21"/>
  <c r="A63" i="25" s="1"/>
  <c r="A55" i="21"/>
  <c r="A55" i="25" s="1"/>
  <c r="A29" i="25"/>
  <c r="A75" i="21"/>
  <c r="A75" i="25" s="1"/>
  <c r="A73" i="21"/>
  <c r="A73" i="25" s="1"/>
  <c r="A57" i="21"/>
  <c r="A57" i="25" s="1"/>
  <c r="A72" i="21"/>
  <c r="A72" i="25" s="1"/>
  <c r="A56" i="21"/>
  <c r="A56" i="25" s="1"/>
  <c r="A78" i="21"/>
  <c r="A78" i="25" s="1"/>
  <c r="A77" i="21"/>
  <c r="A77" i="25" s="1"/>
  <c r="A69" i="21"/>
  <c r="A69" i="25" s="1"/>
  <c r="A61" i="21"/>
  <c r="A61" i="25" s="1"/>
  <c r="A67" i="21"/>
  <c r="A67" i="25" s="1"/>
  <c r="A65" i="21"/>
  <c r="A65" i="25" s="1"/>
  <c r="A80" i="21"/>
  <c r="A80" i="25" s="1"/>
  <c r="A64" i="21"/>
  <c r="A64" i="25" s="1"/>
  <c r="A70" i="21"/>
  <c r="A70" i="25" s="1"/>
  <c r="A62" i="21"/>
  <c r="A62" i="25" s="1"/>
  <c r="A76" i="21"/>
  <c r="A76" i="25" s="1"/>
  <c r="A68" i="21"/>
  <c r="A68" i="25" s="1"/>
  <c r="A60" i="21"/>
  <c r="A60" i="25" s="1"/>
  <c r="A59" i="21"/>
  <c r="A59" i="25" s="1"/>
  <c r="A74" i="21"/>
  <c r="A74" i="25" s="1"/>
  <c r="A66" i="21"/>
  <c r="A66" i="25" s="1"/>
  <c r="A58" i="21"/>
  <c r="A58" i="25" s="1"/>
  <c r="A6" i="11"/>
  <c r="A9" i="11"/>
  <c r="A10" i="11"/>
  <c r="A7" i="11"/>
  <c r="A8" i="11"/>
  <c r="O70" i="31" l="1"/>
  <c r="O87" i="31"/>
  <c r="P32" i="31"/>
  <c r="P62" i="31" s="1"/>
  <c r="P85" i="31" s="1"/>
  <c r="O84" i="31"/>
  <c r="P76" i="31"/>
  <c r="P33" i="31"/>
  <c r="P63" i="31" s="1"/>
  <c r="P86" i="31" s="1"/>
  <c r="P30" i="31"/>
  <c r="P60" i="31" s="1"/>
  <c r="P68" i="31" s="1"/>
  <c r="P31" i="31"/>
  <c r="P61" i="31" s="1"/>
  <c r="P84" i="31" s="1"/>
  <c r="Q51" i="31"/>
  <c r="Q80" i="31" s="1"/>
  <c r="Q48" i="31"/>
  <c r="Q77" i="31" s="1"/>
  <c r="Q38" i="31"/>
  <c r="Q12" i="31"/>
  <c r="Q43" i="31" s="1"/>
  <c r="R26" i="31"/>
  <c r="R56" i="31" s="1"/>
  <c r="S3" i="31"/>
  <c r="O83" i="31"/>
  <c r="O68" i="31"/>
  <c r="O86" i="31"/>
  <c r="O71" i="31"/>
  <c r="R10" i="31"/>
  <c r="R42" i="31" s="1"/>
  <c r="S2" i="31"/>
  <c r="R20" i="31"/>
  <c r="R16" i="31"/>
  <c r="R17" i="31"/>
  <c r="R9" i="31"/>
  <c r="R41" i="31" s="1"/>
  <c r="R7" i="31"/>
  <c r="R39" i="31" s="1"/>
  <c r="R11" i="31"/>
  <c r="R6" i="31"/>
  <c r="R8" i="31"/>
  <c r="R40" i="31" s="1"/>
  <c r="R19" i="31"/>
  <c r="R21" i="31"/>
  <c r="R18" i="31"/>
  <c r="Q49" i="31"/>
  <c r="Q78" i="31" s="1"/>
  <c r="P34" i="31"/>
  <c r="P64" i="31" s="1"/>
  <c r="Q47" i="31"/>
  <c r="Q22" i="31"/>
  <c r="Q52" i="31" s="1"/>
  <c r="Q50" i="31"/>
  <c r="Q79" i="31" s="1"/>
  <c r="A19" i="11"/>
  <c r="A18" i="11"/>
  <c r="A21" i="11"/>
  <c r="A20" i="11"/>
  <c r="A103" i="21"/>
  <c r="A103" i="25" s="1"/>
  <c r="A100" i="21"/>
  <c r="A100" i="25" s="1"/>
  <c r="A106" i="21"/>
  <c r="A106" i="25" s="1"/>
  <c r="A83" i="21"/>
  <c r="A83" i="25" s="1"/>
  <c r="A89" i="21"/>
  <c r="A89" i="25" s="1"/>
  <c r="A92" i="21"/>
  <c r="A92" i="25" s="1"/>
  <c r="A93" i="21"/>
  <c r="A93" i="25" s="1"/>
  <c r="A81" i="21"/>
  <c r="A102" i="21"/>
  <c r="A102" i="25" s="1"/>
  <c r="A94" i="21"/>
  <c r="A94" i="25" s="1"/>
  <c r="A90" i="21"/>
  <c r="A90" i="25" s="1"/>
  <c r="A98" i="21"/>
  <c r="A98" i="25" s="1"/>
  <c r="A85" i="21"/>
  <c r="A85" i="25" s="1"/>
  <c r="A88" i="21"/>
  <c r="A88" i="25" s="1"/>
  <c r="A91" i="21"/>
  <c r="A91" i="25" s="1"/>
  <c r="A87" i="21"/>
  <c r="A87" i="25" s="1"/>
  <c r="A104" i="21"/>
  <c r="A104" i="25" s="1"/>
  <c r="A99" i="21"/>
  <c r="A99" i="25" s="1"/>
  <c r="A97" i="21"/>
  <c r="A97" i="25" s="1"/>
  <c r="A84" i="21"/>
  <c r="A84" i="25" s="1"/>
  <c r="A86" i="21"/>
  <c r="A86" i="25" s="1"/>
  <c r="A96" i="21"/>
  <c r="A96" i="25" s="1"/>
  <c r="A95" i="21"/>
  <c r="A95" i="25" s="1"/>
  <c r="A82" i="21"/>
  <c r="A82" i="25" s="1"/>
  <c r="A101" i="21"/>
  <c r="A101" i="25" s="1"/>
  <c r="A105" i="21"/>
  <c r="A105" i="25" s="1"/>
  <c r="A17" i="11"/>
  <c r="P70" i="31" l="1"/>
  <c r="P71" i="31"/>
  <c r="Q32" i="31"/>
  <c r="Q62" i="31" s="1"/>
  <c r="Q70" i="31" s="1"/>
  <c r="Q33" i="31"/>
  <c r="Q63" i="31" s="1"/>
  <c r="Q71" i="31" s="1"/>
  <c r="Q30" i="31"/>
  <c r="Q60" i="31" s="1"/>
  <c r="Q68" i="31" s="1"/>
  <c r="P83" i="31"/>
  <c r="Q31" i="31"/>
  <c r="Q61" i="31" s="1"/>
  <c r="Q84" i="31" s="1"/>
  <c r="B20" i="11"/>
  <c r="B58" i="11" s="1"/>
  <c r="A81" i="25"/>
  <c r="P69" i="31"/>
  <c r="R48" i="31"/>
  <c r="R77" i="31" s="1"/>
  <c r="S26" i="31"/>
  <c r="S56" i="31" s="1"/>
  <c r="T3" i="31"/>
  <c r="P72" i="31"/>
  <c r="P87" i="31"/>
  <c r="T2" i="31"/>
  <c r="S10" i="31"/>
  <c r="S42" i="31" s="1"/>
  <c r="S6" i="31"/>
  <c r="S17" i="31"/>
  <c r="S8" i="31"/>
  <c r="S40" i="31" s="1"/>
  <c r="S16" i="31"/>
  <c r="S7" i="31"/>
  <c r="S39" i="31" s="1"/>
  <c r="S11" i="31"/>
  <c r="S9" i="31"/>
  <c r="S41" i="31" s="1"/>
  <c r="S20" i="31"/>
  <c r="S18" i="31"/>
  <c r="S21" i="31"/>
  <c r="S19" i="31"/>
  <c r="Q34" i="31"/>
  <c r="Q64" i="31" s="1"/>
  <c r="R47" i="31"/>
  <c r="R22" i="31"/>
  <c r="R52" i="31" s="1"/>
  <c r="R51" i="31"/>
  <c r="R80" i="31" s="1"/>
  <c r="R49" i="31"/>
  <c r="R78" i="31" s="1"/>
  <c r="R50" i="31"/>
  <c r="R79" i="31" s="1"/>
  <c r="Q76" i="31"/>
  <c r="R38" i="31"/>
  <c r="R12" i="31"/>
  <c r="R43" i="31" s="1"/>
  <c r="B10" i="30"/>
  <c r="B45" i="30" s="1"/>
  <c r="A34" i="11"/>
  <c r="A44" i="11" s="1"/>
  <c r="A55" i="11" s="1"/>
  <c r="A70" i="11" s="1"/>
  <c r="A79" i="11" s="1"/>
  <c r="B3" i="30" a="1"/>
  <c r="B3" i="30" s="1"/>
  <c r="B28" i="30" s="1"/>
  <c r="A38" i="11"/>
  <c r="A35" i="11"/>
  <c r="A37" i="11"/>
  <c r="A36" i="11"/>
  <c r="A88" i="11" l="1"/>
  <c r="B19" i="11"/>
  <c r="B57" i="11" s="1"/>
  <c r="B18" i="11"/>
  <c r="B56" i="11" s="1"/>
  <c r="B9" i="11"/>
  <c r="B47" i="11" s="1"/>
  <c r="B82" i="11" s="1"/>
  <c r="B91" i="11" s="1"/>
  <c r="B7" i="11"/>
  <c r="B45" i="11" s="1"/>
  <c r="B6" i="11"/>
  <c r="B44" i="11" s="1"/>
  <c r="B22" i="11"/>
  <c r="B60" i="11" s="1"/>
  <c r="B21" i="11"/>
  <c r="B59" i="11" s="1"/>
  <c r="B11" i="11"/>
  <c r="B49" i="11" s="1"/>
  <c r="C2" i="11"/>
  <c r="Q69" i="31"/>
  <c r="Q86" i="31"/>
  <c r="Q85" i="31"/>
  <c r="Q83" i="31"/>
  <c r="B8" i="11"/>
  <c r="B46" i="11" s="1"/>
  <c r="B17" i="11"/>
  <c r="B55" i="11" s="1"/>
  <c r="B10" i="11"/>
  <c r="B48" i="11" s="1"/>
  <c r="R32" i="31"/>
  <c r="R62" i="31" s="1"/>
  <c r="R85" i="31" s="1"/>
  <c r="R34" i="31"/>
  <c r="R64" i="31" s="1"/>
  <c r="R87" i="31" s="1"/>
  <c r="R30" i="31"/>
  <c r="R60" i="31" s="1"/>
  <c r="R68" i="31" s="1"/>
  <c r="U2" i="31"/>
  <c r="T10" i="31"/>
  <c r="T42" i="31" s="1"/>
  <c r="T11" i="31"/>
  <c r="T8" i="31"/>
  <c r="T40" i="31" s="1"/>
  <c r="T7" i="31"/>
  <c r="T39" i="31" s="1"/>
  <c r="T16" i="31"/>
  <c r="T9" i="31"/>
  <c r="T41" i="31" s="1"/>
  <c r="T6" i="31"/>
  <c r="T20" i="31"/>
  <c r="T17" i="31"/>
  <c r="T19" i="31"/>
  <c r="T21" i="31"/>
  <c r="T18" i="31"/>
  <c r="S51" i="31"/>
  <c r="S80" i="31" s="1"/>
  <c r="T26" i="31"/>
  <c r="T56" i="31" s="1"/>
  <c r="U3" i="31"/>
  <c r="S38" i="31"/>
  <c r="S12" i="31"/>
  <c r="S43" i="31" s="1"/>
  <c r="S50" i="31"/>
  <c r="S79" i="31" s="1"/>
  <c r="S49" i="31"/>
  <c r="S78" i="31" s="1"/>
  <c r="Q72" i="31"/>
  <c r="Q87" i="31"/>
  <c r="S47" i="31"/>
  <c r="S22" i="31"/>
  <c r="S52" i="31" s="1"/>
  <c r="R31" i="31"/>
  <c r="R61" i="31" s="1"/>
  <c r="S48" i="31"/>
  <c r="S77" i="31" s="1"/>
  <c r="R76" i="31"/>
  <c r="R33" i="31"/>
  <c r="R63" i="31" s="1"/>
  <c r="C3" i="11"/>
  <c r="B28" i="11"/>
  <c r="B66" i="11" s="1"/>
  <c r="B19" i="30"/>
  <c r="B54" i="30" s="1"/>
  <c r="B20" i="30"/>
  <c r="B55" i="30" s="1"/>
  <c r="B18" i="30"/>
  <c r="B53" i="30" s="1"/>
  <c r="B22" i="30"/>
  <c r="B57" i="30" s="1"/>
  <c r="B21" i="30"/>
  <c r="B56" i="30" s="1"/>
  <c r="B81" i="30" s="1"/>
  <c r="B90" i="30" s="1"/>
  <c r="B9" i="30"/>
  <c r="B44" i="30" s="1"/>
  <c r="B7" i="30"/>
  <c r="B42" i="30" s="1"/>
  <c r="B6" i="30"/>
  <c r="B41" i="30" s="1"/>
  <c r="C2" i="30"/>
  <c r="B8" i="30"/>
  <c r="B43" i="30" s="1"/>
  <c r="B11" i="30"/>
  <c r="B46" i="30" s="1"/>
  <c r="B17" i="30"/>
  <c r="B52" i="30" s="1"/>
  <c r="AC34" i="11"/>
  <c r="C3" i="30"/>
  <c r="AC36" i="11"/>
  <c r="A46" i="11"/>
  <c r="A57" i="11" s="1"/>
  <c r="A72" i="11" s="1"/>
  <c r="A81" i="11" s="1"/>
  <c r="AC37" i="11"/>
  <c r="A47" i="11"/>
  <c r="A58" i="11" s="1"/>
  <c r="A73" i="11" s="1"/>
  <c r="A82" i="11" s="1"/>
  <c r="AC35" i="11"/>
  <c r="A45" i="11"/>
  <c r="A56" i="11" s="1"/>
  <c r="A71" i="11" s="1"/>
  <c r="A80" i="11" s="1"/>
  <c r="AC38" i="11"/>
  <c r="A48" i="11"/>
  <c r="A59" i="11" s="1"/>
  <c r="A74" i="11" s="1"/>
  <c r="A83" i="11" s="1"/>
  <c r="C23" i="11" l="1"/>
  <c r="C61" i="11" s="1"/>
  <c r="C12" i="11"/>
  <c r="C50" i="11" s="1"/>
  <c r="B82" i="30"/>
  <c r="B91" i="30" s="1"/>
  <c r="C21" i="30"/>
  <c r="C56" i="30" s="1"/>
  <c r="C23" i="30"/>
  <c r="C58" i="30" s="1"/>
  <c r="C12" i="30"/>
  <c r="C47" i="30" s="1"/>
  <c r="B63" i="30"/>
  <c r="B29" i="11"/>
  <c r="A89" i="11"/>
  <c r="A91" i="11"/>
  <c r="A90" i="11"/>
  <c r="A92" i="11"/>
  <c r="C17" i="11"/>
  <c r="B84" i="11"/>
  <c r="B93" i="11" s="1"/>
  <c r="B81" i="11"/>
  <c r="B90" i="11" s="1"/>
  <c r="B80" i="11"/>
  <c r="B89" i="11" s="1"/>
  <c r="C8" i="11"/>
  <c r="C46" i="11" s="1"/>
  <c r="C9" i="11"/>
  <c r="C47" i="11" s="1"/>
  <c r="C6" i="11"/>
  <c r="B25" i="11"/>
  <c r="C22" i="11"/>
  <c r="C11" i="11"/>
  <c r="C49" i="11" s="1"/>
  <c r="D2" i="11"/>
  <c r="C20" i="11"/>
  <c r="C21" i="11"/>
  <c r="C18" i="11"/>
  <c r="C19" i="11"/>
  <c r="B83" i="11"/>
  <c r="B92" i="11" s="1"/>
  <c r="C10" i="11"/>
  <c r="C48" i="11" s="1"/>
  <c r="C7" i="11"/>
  <c r="C45" i="11" s="1"/>
  <c r="B24" i="11"/>
  <c r="B62" i="11" s="1"/>
  <c r="R70" i="31"/>
  <c r="R72" i="31"/>
  <c r="B13" i="11"/>
  <c r="B51" i="11" s="1"/>
  <c r="S33" i="31"/>
  <c r="S63" i="31" s="1"/>
  <c r="S86" i="31" s="1"/>
  <c r="B80" i="30"/>
  <c r="B89" i="30" s="1"/>
  <c r="R83" i="31"/>
  <c r="S31" i="31"/>
  <c r="S61" i="31" s="1"/>
  <c r="S84" i="31" s="1"/>
  <c r="T51" i="31"/>
  <c r="T80" i="31" s="1"/>
  <c r="T12" i="31"/>
  <c r="T43" i="31" s="1"/>
  <c r="T38" i="31"/>
  <c r="T47" i="31"/>
  <c r="T22" i="31"/>
  <c r="T52" i="31" s="1"/>
  <c r="S76" i="31"/>
  <c r="T48" i="31"/>
  <c r="T77" i="31" s="1"/>
  <c r="R69" i="31"/>
  <c r="R84" i="31"/>
  <c r="S30" i="31"/>
  <c r="S60" i="31" s="1"/>
  <c r="S34" i="31"/>
  <c r="S64" i="31" s="1"/>
  <c r="R86" i="31"/>
  <c r="R71" i="31"/>
  <c r="T49" i="31"/>
  <c r="T78" i="31" s="1"/>
  <c r="U10" i="31"/>
  <c r="U42" i="31" s="1"/>
  <c r="V2" i="31"/>
  <c r="U11" i="31"/>
  <c r="U9" i="31"/>
  <c r="U41" i="31" s="1"/>
  <c r="U6" i="31"/>
  <c r="U7" i="31"/>
  <c r="U39" i="31" s="1"/>
  <c r="U16" i="31"/>
  <c r="U20" i="31"/>
  <c r="U8" i="31"/>
  <c r="U40" i="31" s="1"/>
  <c r="U17" i="31"/>
  <c r="U21" i="31"/>
  <c r="U19" i="31"/>
  <c r="U18" i="31"/>
  <c r="U26" i="31"/>
  <c r="U56" i="31" s="1"/>
  <c r="V3" i="31"/>
  <c r="S32" i="31"/>
  <c r="S62" i="31" s="1"/>
  <c r="T50" i="31"/>
  <c r="T79" i="31" s="1"/>
  <c r="B77" i="30"/>
  <c r="B86" i="30" s="1"/>
  <c r="D3" i="11"/>
  <c r="C28" i="11"/>
  <c r="B78" i="30"/>
  <c r="B87" i="30" s="1"/>
  <c r="B79" i="30"/>
  <c r="B88" i="30" s="1"/>
  <c r="B24" i="30"/>
  <c r="B59" i="30" s="1"/>
  <c r="C22" i="30"/>
  <c r="C57" i="30" s="1"/>
  <c r="C19" i="30"/>
  <c r="C54" i="30" s="1"/>
  <c r="C10" i="30"/>
  <c r="C45" i="30" s="1"/>
  <c r="C81" i="30" s="1"/>
  <c r="D2" i="30"/>
  <c r="C18" i="30"/>
  <c r="C53" i="30" s="1"/>
  <c r="C11" i="30"/>
  <c r="C46" i="30" s="1"/>
  <c r="C7" i="30"/>
  <c r="C42" i="30" s="1"/>
  <c r="C6" i="30"/>
  <c r="C41" i="30" s="1"/>
  <c r="C9" i="30"/>
  <c r="C44" i="30" s="1"/>
  <c r="B79" i="11"/>
  <c r="B88" i="11" s="1"/>
  <c r="B13" i="30"/>
  <c r="B48" i="30" s="1"/>
  <c r="C20" i="30"/>
  <c r="C55" i="30" s="1"/>
  <c r="C17" i="30"/>
  <c r="C52" i="30" s="1"/>
  <c r="C8" i="30"/>
  <c r="C43" i="30" s="1"/>
  <c r="C28" i="30"/>
  <c r="D3" i="30"/>
  <c r="D12" i="11" l="1"/>
  <c r="D50" i="11" s="1"/>
  <c r="D23" i="11"/>
  <c r="D61" i="11" s="1"/>
  <c r="C83" i="30"/>
  <c r="C85" i="11"/>
  <c r="C82" i="30"/>
  <c r="C91" i="30" s="1"/>
  <c r="D9" i="30"/>
  <c r="D44" i="30" s="1"/>
  <c r="D23" i="30"/>
  <c r="D58" i="30" s="1"/>
  <c r="D12" i="30"/>
  <c r="D47" i="30" s="1"/>
  <c r="C29" i="11"/>
  <c r="C31" i="11" s="1"/>
  <c r="C29" i="30"/>
  <c r="C38" i="30" s="1"/>
  <c r="C73" i="30" s="1"/>
  <c r="C92" i="30" s="1"/>
  <c r="C57" i="11"/>
  <c r="C81" i="11" s="1"/>
  <c r="C58" i="11"/>
  <c r="C82" i="11" s="1"/>
  <c r="C56" i="11"/>
  <c r="C80" i="11" s="1"/>
  <c r="C55" i="11"/>
  <c r="C25" i="11"/>
  <c r="C24" i="11"/>
  <c r="D19" i="11"/>
  <c r="C44" i="11"/>
  <c r="C60" i="11"/>
  <c r="C84" i="11" s="1"/>
  <c r="C59" i="11"/>
  <c r="C83" i="11" s="1"/>
  <c r="C66" i="11"/>
  <c r="D20" i="11"/>
  <c r="D11" i="11"/>
  <c r="D49" i="11" s="1"/>
  <c r="D17" i="11"/>
  <c r="D21" i="11"/>
  <c r="D18" i="11"/>
  <c r="S69" i="31"/>
  <c r="D10" i="11"/>
  <c r="D48" i="11" s="1"/>
  <c r="D8" i="11"/>
  <c r="D46" i="11" s="1"/>
  <c r="D6" i="11"/>
  <c r="D44" i="11" s="1"/>
  <c r="D9" i="11"/>
  <c r="D47" i="11" s="1"/>
  <c r="D7" i="11"/>
  <c r="D45" i="11" s="1"/>
  <c r="D22" i="11"/>
  <c r="C13" i="11"/>
  <c r="C51" i="11" s="1"/>
  <c r="T32" i="31"/>
  <c r="T62" i="31" s="1"/>
  <c r="T70" i="31" s="1"/>
  <c r="S71" i="31"/>
  <c r="T30" i="31"/>
  <c r="T60" i="31" s="1"/>
  <c r="T68" i="31" s="1"/>
  <c r="T31" i="31"/>
  <c r="T61" i="31" s="1"/>
  <c r="T69" i="31" s="1"/>
  <c r="T76" i="31"/>
  <c r="W2" i="31"/>
  <c r="V11" i="31"/>
  <c r="V9" i="31"/>
  <c r="V41" i="31" s="1"/>
  <c r="V7" i="31"/>
  <c r="V39" i="31" s="1"/>
  <c r="V20" i="31"/>
  <c r="V6" i="31"/>
  <c r="V10" i="31"/>
  <c r="V42" i="31" s="1"/>
  <c r="V8" i="31"/>
  <c r="V40" i="31" s="1"/>
  <c r="V17" i="31"/>
  <c r="V16" i="31"/>
  <c r="V18" i="31"/>
  <c r="V19" i="31"/>
  <c r="V21" i="31"/>
  <c r="U49" i="31"/>
  <c r="U78" i="31" s="1"/>
  <c r="U50" i="31"/>
  <c r="U79" i="31" s="1"/>
  <c r="U48" i="31"/>
  <c r="U77" i="31" s="1"/>
  <c r="U51" i="31"/>
  <c r="U80" i="31" s="1"/>
  <c r="S72" i="31"/>
  <c r="S87" i="31"/>
  <c r="S68" i="31"/>
  <c r="S83" i="31"/>
  <c r="T34" i="31"/>
  <c r="T64" i="31" s="1"/>
  <c r="T33" i="31"/>
  <c r="T63" i="31" s="1"/>
  <c r="U22" i="31"/>
  <c r="U52" i="31" s="1"/>
  <c r="U47" i="31"/>
  <c r="S70" i="31"/>
  <c r="S85" i="31"/>
  <c r="V26" i="31"/>
  <c r="V56" i="31" s="1"/>
  <c r="W3" i="31"/>
  <c r="U38" i="31"/>
  <c r="U12" i="31"/>
  <c r="U43" i="31" s="1"/>
  <c r="C79" i="30"/>
  <c r="D28" i="11"/>
  <c r="E3" i="11"/>
  <c r="C77" i="30"/>
  <c r="D18" i="30"/>
  <c r="D53" i="30" s="1"/>
  <c r="D11" i="30"/>
  <c r="D46" i="30" s="1"/>
  <c r="D6" i="30"/>
  <c r="D41" i="30" s="1"/>
  <c r="D19" i="30"/>
  <c r="D54" i="30" s="1"/>
  <c r="C80" i="30"/>
  <c r="C24" i="30"/>
  <c r="C59" i="30" s="1"/>
  <c r="C78" i="30"/>
  <c r="D10" i="30"/>
  <c r="D45" i="30" s="1"/>
  <c r="E2" i="30"/>
  <c r="D8" i="30"/>
  <c r="D43" i="30" s="1"/>
  <c r="D21" i="30"/>
  <c r="D56" i="30" s="1"/>
  <c r="D17" i="30"/>
  <c r="D52" i="30" s="1"/>
  <c r="D22" i="30"/>
  <c r="D57" i="30" s="1"/>
  <c r="D7" i="30"/>
  <c r="D42" i="30" s="1"/>
  <c r="C13" i="30"/>
  <c r="C48" i="30" s="1"/>
  <c r="D20" i="30"/>
  <c r="D55" i="30" s="1"/>
  <c r="D80" i="30" s="1"/>
  <c r="E3" i="30"/>
  <c r="D28" i="30"/>
  <c r="D29" i="30" s="1"/>
  <c r="D38" i="30" s="1"/>
  <c r="D73" i="30" s="1"/>
  <c r="C63" i="30"/>
  <c r="E2" i="11"/>
  <c r="E23" i="11" l="1"/>
  <c r="E61" i="11" s="1"/>
  <c r="E12" i="11"/>
  <c r="E50" i="11" s="1"/>
  <c r="D85" i="11"/>
  <c r="D83" i="30"/>
  <c r="D92" i="30" s="1"/>
  <c r="D82" i="30"/>
  <c r="D91" i="30" s="1"/>
  <c r="C30" i="11"/>
  <c r="C34" i="11" s="1"/>
  <c r="E18" i="30"/>
  <c r="E53" i="30" s="1"/>
  <c r="E23" i="30"/>
  <c r="E58" i="30" s="1"/>
  <c r="E12" i="30"/>
  <c r="E47" i="30" s="1"/>
  <c r="D33" i="30"/>
  <c r="D34" i="30"/>
  <c r="D35" i="30"/>
  <c r="D36" i="30"/>
  <c r="D32" i="30"/>
  <c r="B15" i="19" s="1"/>
  <c r="C32" i="30"/>
  <c r="C33" i="30"/>
  <c r="C68" i="30" s="1"/>
  <c r="C87" i="30" s="1"/>
  <c r="C36" i="30"/>
  <c r="C71" i="30" s="1"/>
  <c r="C90" i="30" s="1"/>
  <c r="C35" i="30"/>
  <c r="C70" i="30" s="1"/>
  <c r="C89" i="30" s="1"/>
  <c r="C34" i="30"/>
  <c r="C69" i="30" s="1"/>
  <c r="C88" i="30" s="1"/>
  <c r="C40" i="11"/>
  <c r="C76" i="11" s="1"/>
  <c r="C94" i="11" s="1"/>
  <c r="D59" i="11"/>
  <c r="D83" i="11" s="1"/>
  <c r="D57" i="11"/>
  <c r="D81" i="11" s="1"/>
  <c r="D58" i="11"/>
  <c r="D82" i="11" s="1"/>
  <c r="D56" i="11"/>
  <c r="D80" i="11" s="1"/>
  <c r="C79" i="11"/>
  <c r="D55" i="11"/>
  <c r="D79" i="11" s="1"/>
  <c r="C62" i="11"/>
  <c r="D60" i="11"/>
  <c r="D84" i="11" s="1"/>
  <c r="D66" i="11"/>
  <c r="D25" i="11"/>
  <c r="D24" i="11"/>
  <c r="T83" i="31"/>
  <c r="D13" i="11"/>
  <c r="D51" i="11" s="1"/>
  <c r="T85" i="31"/>
  <c r="U31" i="31"/>
  <c r="U61" i="31" s="1"/>
  <c r="U69" i="31" s="1"/>
  <c r="T84" i="31"/>
  <c r="U76" i="31"/>
  <c r="E19" i="30"/>
  <c r="E54" i="30" s="1"/>
  <c r="E21" i="30"/>
  <c r="E56" i="30" s="1"/>
  <c r="U30" i="31"/>
  <c r="U60" i="31" s="1"/>
  <c r="E17" i="30"/>
  <c r="E52" i="30" s="1"/>
  <c r="V48" i="31"/>
  <c r="V77" i="31" s="1"/>
  <c r="U33" i="31"/>
  <c r="U63" i="31" s="1"/>
  <c r="V51" i="31"/>
  <c r="V80" i="31" s="1"/>
  <c r="W10" i="31"/>
  <c r="W42" i="31" s="1"/>
  <c r="W6" i="31"/>
  <c r="X2" i="31"/>
  <c r="W11" i="31"/>
  <c r="W8" i="31"/>
  <c r="W40" i="31" s="1"/>
  <c r="W17" i="31"/>
  <c r="W16" i="31"/>
  <c r="W7" i="31"/>
  <c r="W39" i="31" s="1"/>
  <c r="W9" i="31"/>
  <c r="W41" i="31" s="1"/>
  <c r="W20" i="31"/>
  <c r="W21" i="31"/>
  <c r="W18" i="31"/>
  <c r="W19" i="31"/>
  <c r="V47" i="31"/>
  <c r="V22" i="31"/>
  <c r="V52" i="31" s="1"/>
  <c r="T72" i="31"/>
  <c r="T87" i="31"/>
  <c r="U32" i="31"/>
  <c r="U62" i="31" s="1"/>
  <c r="X3" i="31"/>
  <c r="W26" i="31"/>
  <c r="W56" i="31" s="1"/>
  <c r="V50" i="31"/>
  <c r="V79" i="31" s="1"/>
  <c r="T71" i="31"/>
  <c r="T86" i="31"/>
  <c r="V12" i="31"/>
  <c r="V43" i="31" s="1"/>
  <c r="V38" i="31"/>
  <c r="U34" i="31"/>
  <c r="U64" i="31" s="1"/>
  <c r="V49" i="31"/>
  <c r="V78" i="31" s="1"/>
  <c r="D13" i="30"/>
  <c r="D48" i="30" s="1"/>
  <c r="D79" i="30"/>
  <c r="D81" i="30"/>
  <c r="F3" i="11"/>
  <c r="E28" i="11"/>
  <c r="D78" i="30"/>
  <c r="E8" i="30"/>
  <c r="E43" i="30" s="1"/>
  <c r="F2" i="30"/>
  <c r="E6" i="30"/>
  <c r="E41" i="30" s="1"/>
  <c r="E10" i="30"/>
  <c r="E45" i="30" s="1"/>
  <c r="E20" i="30"/>
  <c r="E55" i="30" s="1"/>
  <c r="E22" i="30"/>
  <c r="E57" i="30" s="1"/>
  <c r="D77" i="30"/>
  <c r="E7" i="30"/>
  <c r="E42" i="30" s="1"/>
  <c r="E78" i="30" s="1"/>
  <c r="E9" i="30"/>
  <c r="E44" i="30" s="1"/>
  <c r="E11" i="30"/>
  <c r="E46" i="30" s="1"/>
  <c r="D24" i="30"/>
  <c r="D59" i="30" s="1"/>
  <c r="D29" i="11"/>
  <c r="D31" i="11" s="1"/>
  <c r="D63" i="30"/>
  <c r="F3" i="30"/>
  <c r="E28" i="30"/>
  <c r="E29" i="30" s="1"/>
  <c r="E38" i="30" s="1"/>
  <c r="E73" i="30" s="1"/>
  <c r="E11" i="11"/>
  <c r="E49" i="11" s="1"/>
  <c r="E22" i="11"/>
  <c r="F2" i="11"/>
  <c r="E7" i="11"/>
  <c r="E45" i="11" s="1"/>
  <c r="E10" i="11"/>
  <c r="E48" i="11" s="1"/>
  <c r="E8" i="11"/>
  <c r="E46" i="11" s="1"/>
  <c r="E9" i="11"/>
  <c r="E47" i="11" s="1"/>
  <c r="E6" i="11"/>
  <c r="E44" i="11" s="1"/>
  <c r="E17" i="11"/>
  <c r="E19" i="11"/>
  <c r="E21" i="11"/>
  <c r="E20" i="11"/>
  <c r="E18" i="11"/>
  <c r="F23" i="11" l="1"/>
  <c r="F61" i="11" s="1"/>
  <c r="F12" i="11"/>
  <c r="F50" i="11" s="1"/>
  <c r="C38" i="11"/>
  <c r="C74" i="11" s="1"/>
  <c r="C92" i="11" s="1"/>
  <c r="C35" i="11"/>
  <c r="C71" i="11" s="1"/>
  <c r="C89" i="11" s="1"/>
  <c r="C37" i="11"/>
  <c r="C73" i="11" s="1"/>
  <c r="C91" i="11" s="1"/>
  <c r="C36" i="11"/>
  <c r="C72" i="11" s="1"/>
  <c r="C90" i="11" s="1"/>
  <c r="C39" i="11"/>
  <c r="C75" i="11" s="1"/>
  <c r="C93" i="11" s="1"/>
  <c r="C67" i="30"/>
  <c r="C86" i="30" s="1"/>
  <c r="B14" i="19"/>
  <c r="C70" i="11"/>
  <c r="C88" i="11" s="1"/>
  <c r="C14" i="19"/>
  <c r="E83" i="30"/>
  <c r="E92" i="30" s="1"/>
  <c r="E82" i="30"/>
  <c r="E91" i="30" s="1"/>
  <c r="F17" i="30"/>
  <c r="F52" i="30" s="1"/>
  <c r="F23" i="30"/>
  <c r="F58" i="30" s="1"/>
  <c r="F12" i="30"/>
  <c r="F47" i="30" s="1"/>
  <c r="D40" i="11"/>
  <c r="D76" i="11" s="1"/>
  <c r="D94" i="11" s="1"/>
  <c r="E33" i="30"/>
  <c r="E34" i="30"/>
  <c r="E36" i="30"/>
  <c r="E35" i="30"/>
  <c r="E32" i="30"/>
  <c r="B16" i="19" s="1"/>
  <c r="E59" i="11"/>
  <c r="E83" i="11" s="1"/>
  <c r="E85" i="11"/>
  <c r="D62" i="11"/>
  <c r="E60" i="11"/>
  <c r="E84" i="11" s="1"/>
  <c r="E66" i="11"/>
  <c r="D30" i="11"/>
  <c r="D36" i="11" s="1"/>
  <c r="U83" i="31"/>
  <c r="E79" i="30"/>
  <c r="U84" i="31"/>
  <c r="E24" i="30"/>
  <c r="E59" i="30" s="1"/>
  <c r="E80" i="30"/>
  <c r="F11" i="30"/>
  <c r="F46" i="30" s="1"/>
  <c r="U68" i="31"/>
  <c r="E81" i="30"/>
  <c r="E77" i="30"/>
  <c r="G2" i="30"/>
  <c r="F10" i="30"/>
  <c r="F45" i="30" s="1"/>
  <c r="D70" i="30"/>
  <c r="D89" i="30" s="1"/>
  <c r="V76" i="31"/>
  <c r="V30" i="31"/>
  <c r="V60" i="31" s="1"/>
  <c r="V31" i="31"/>
  <c r="V61" i="31" s="1"/>
  <c r="W38" i="31"/>
  <c r="W12" i="31"/>
  <c r="W43" i="31" s="1"/>
  <c r="W49" i="31"/>
  <c r="W78" i="31" s="1"/>
  <c r="W51" i="31"/>
  <c r="W80" i="31" s="1"/>
  <c r="X10" i="31"/>
  <c r="X42" i="31" s="1"/>
  <c r="X6" i="31"/>
  <c r="X7" i="31"/>
  <c r="X39" i="31" s="1"/>
  <c r="Y2" i="31"/>
  <c r="X11" i="31"/>
  <c r="X17" i="31"/>
  <c r="X9" i="31"/>
  <c r="X41" i="31" s="1"/>
  <c r="X16" i="31"/>
  <c r="X20" i="31"/>
  <c r="X8" i="31"/>
  <c r="X40" i="31" s="1"/>
  <c r="X19" i="31"/>
  <c r="X18" i="31"/>
  <c r="X21" i="31"/>
  <c r="W50" i="31"/>
  <c r="W79" i="31" s="1"/>
  <c r="V33" i="31"/>
  <c r="V63" i="31" s="1"/>
  <c r="U71" i="31"/>
  <c r="U86" i="31"/>
  <c r="U70" i="31"/>
  <c r="U85" i="31"/>
  <c r="W47" i="31"/>
  <c r="W22" i="31"/>
  <c r="W52" i="31" s="1"/>
  <c r="V34" i="31"/>
  <c r="V64" i="31" s="1"/>
  <c r="Y3" i="31"/>
  <c r="X26" i="31"/>
  <c r="X56" i="31" s="1"/>
  <c r="V32" i="31"/>
  <c r="V62" i="31" s="1"/>
  <c r="U72" i="31"/>
  <c r="U87" i="31"/>
  <c r="W48" i="31"/>
  <c r="W77" i="31" s="1"/>
  <c r="F7" i="30"/>
  <c r="F42" i="30" s="1"/>
  <c r="F22" i="30"/>
  <c r="F57" i="30" s="1"/>
  <c r="F9" i="30"/>
  <c r="F44" i="30" s="1"/>
  <c r="D69" i="30"/>
  <c r="D88" i="30" s="1"/>
  <c r="F6" i="30"/>
  <c r="F41" i="30" s="1"/>
  <c r="F19" i="30"/>
  <c r="F54" i="30" s="1"/>
  <c r="F20" i="30"/>
  <c r="F55" i="30" s="1"/>
  <c r="F18" i="30"/>
  <c r="F53" i="30" s="1"/>
  <c r="F21" i="30"/>
  <c r="F56" i="30" s="1"/>
  <c r="F8" i="30"/>
  <c r="F43" i="30" s="1"/>
  <c r="D67" i="30"/>
  <c r="D86" i="30" s="1"/>
  <c r="D68" i="30"/>
  <c r="D87" i="30" s="1"/>
  <c r="D71" i="30"/>
  <c r="D90" i="30" s="1"/>
  <c r="G3" i="11"/>
  <c r="F28" i="11"/>
  <c r="E13" i="30"/>
  <c r="E48" i="30" s="1"/>
  <c r="G3" i="30"/>
  <c r="F28" i="30"/>
  <c r="F29" i="30" s="1"/>
  <c r="F38" i="30" s="1"/>
  <c r="F73" i="30" s="1"/>
  <c r="E63" i="30"/>
  <c r="E29" i="11"/>
  <c r="E31" i="11" s="1"/>
  <c r="E56" i="11"/>
  <c r="E80" i="11" s="1"/>
  <c r="E58" i="11"/>
  <c r="E82" i="11" s="1"/>
  <c r="E57" i="11"/>
  <c r="E81" i="11" s="1"/>
  <c r="E24" i="11"/>
  <c r="E25" i="11"/>
  <c r="F11" i="11"/>
  <c r="F49" i="11" s="1"/>
  <c r="F22" i="11"/>
  <c r="E55" i="11"/>
  <c r="E79" i="11" s="1"/>
  <c r="G2" i="11"/>
  <c r="F8" i="11"/>
  <c r="F46" i="11" s="1"/>
  <c r="F10" i="11"/>
  <c r="F48" i="11" s="1"/>
  <c r="F6" i="11"/>
  <c r="F44" i="11" s="1"/>
  <c r="F7" i="11"/>
  <c r="F45" i="11" s="1"/>
  <c r="F9" i="11"/>
  <c r="F47" i="11" s="1"/>
  <c r="F19" i="11"/>
  <c r="F21" i="11"/>
  <c r="F18" i="11"/>
  <c r="F17" i="11"/>
  <c r="F20" i="11"/>
  <c r="E13" i="11"/>
  <c r="E51" i="11" s="1"/>
  <c r="G12" i="11" l="1"/>
  <c r="G50" i="11" s="1"/>
  <c r="G23" i="11"/>
  <c r="D14" i="19"/>
  <c r="F82" i="30"/>
  <c r="F91" i="30" s="1"/>
  <c r="F77" i="30"/>
  <c r="F83" i="30"/>
  <c r="F92" i="30" s="1"/>
  <c r="G18" i="30"/>
  <c r="G53" i="30" s="1"/>
  <c r="G12" i="30"/>
  <c r="G47" i="30" s="1"/>
  <c r="G23" i="30"/>
  <c r="G58" i="30" s="1"/>
  <c r="F35" i="30"/>
  <c r="F34" i="30"/>
  <c r="F36" i="30"/>
  <c r="F33" i="30"/>
  <c r="F32" i="30"/>
  <c r="B17" i="19" s="1"/>
  <c r="E40" i="11"/>
  <c r="E76" i="11" s="1"/>
  <c r="E94" i="11" s="1"/>
  <c r="D38" i="11"/>
  <c r="D74" i="11" s="1"/>
  <c r="D92" i="11" s="1"/>
  <c r="D37" i="11"/>
  <c r="D73" i="11" s="1"/>
  <c r="D91" i="11" s="1"/>
  <c r="D34" i="11"/>
  <c r="D35" i="11"/>
  <c r="D71" i="11" s="1"/>
  <c r="D89" i="11" s="1"/>
  <c r="D39" i="11"/>
  <c r="D75" i="11" s="1"/>
  <c r="D93" i="11" s="1"/>
  <c r="F59" i="11"/>
  <c r="F83" i="11" s="1"/>
  <c r="F85" i="11"/>
  <c r="G61" i="11"/>
  <c r="F60" i="11"/>
  <c r="F84" i="11" s="1"/>
  <c r="F66" i="11"/>
  <c r="E30" i="11"/>
  <c r="E34" i="11" s="1"/>
  <c r="E67" i="30"/>
  <c r="E86" i="30" s="1"/>
  <c r="E70" i="30"/>
  <c r="E89" i="30" s="1"/>
  <c r="E68" i="30"/>
  <c r="E87" i="30" s="1"/>
  <c r="E69" i="30"/>
  <c r="E88" i="30" s="1"/>
  <c r="E71" i="30"/>
  <c r="E90" i="30" s="1"/>
  <c r="W76" i="31"/>
  <c r="W33" i="31"/>
  <c r="W63" i="31" s="1"/>
  <c r="W86" i="31" s="1"/>
  <c r="F78" i="30"/>
  <c r="F80" i="30"/>
  <c r="G9" i="30"/>
  <c r="G44" i="30" s="1"/>
  <c r="G19" i="30"/>
  <c r="G54" i="30" s="1"/>
  <c r="G6" i="30"/>
  <c r="G41" i="30" s="1"/>
  <c r="G17" i="30"/>
  <c r="G52" i="30" s="1"/>
  <c r="H2" i="30"/>
  <c r="G21" i="30"/>
  <c r="G56" i="30" s="1"/>
  <c r="G22" i="30"/>
  <c r="G57" i="30" s="1"/>
  <c r="G7" i="30"/>
  <c r="G42" i="30" s="1"/>
  <c r="G78" i="30" s="1"/>
  <c r="G10" i="30"/>
  <c r="G45" i="30" s="1"/>
  <c r="F81" i="30"/>
  <c r="G20" i="30"/>
  <c r="G55" i="30" s="1"/>
  <c r="G8" i="30"/>
  <c r="G43" i="30" s="1"/>
  <c r="G11" i="30"/>
  <c r="G46" i="30" s="1"/>
  <c r="F79" i="30"/>
  <c r="X38" i="31"/>
  <c r="X12" i="31"/>
  <c r="X43" i="31" s="1"/>
  <c r="Z3" i="31"/>
  <c r="Y26" i="31"/>
  <c r="Y56" i="31" s="1"/>
  <c r="X50" i="31"/>
  <c r="X79" i="31" s="1"/>
  <c r="W30" i="31"/>
  <c r="W60" i="31" s="1"/>
  <c r="X51" i="31"/>
  <c r="X80" i="31" s="1"/>
  <c r="X48" i="31"/>
  <c r="X77" i="31" s="1"/>
  <c r="V87" i="31"/>
  <c r="V72" i="31"/>
  <c r="W34" i="31"/>
  <c r="W64" i="31" s="1"/>
  <c r="X47" i="31"/>
  <c r="X22" i="31"/>
  <c r="X52" i="31" s="1"/>
  <c r="W31" i="31"/>
  <c r="W61" i="31" s="1"/>
  <c r="V68" i="31"/>
  <c r="V83" i="31"/>
  <c r="V70" i="31"/>
  <c r="V85" i="31"/>
  <c r="X49" i="31"/>
  <c r="X78" i="31" s="1"/>
  <c r="W32" i="31"/>
  <c r="W62" i="31" s="1"/>
  <c r="V84" i="31"/>
  <c r="V69" i="31"/>
  <c r="V71" i="31"/>
  <c r="V86" i="31"/>
  <c r="Y7" i="31"/>
  <c r="Y39" i="31" s="1"/>
  <c r="Y20" i="31"/>
  <c r="Z2" i="31"/>
  <c r="Y11" i="31"/>
  <c r="Y6" i="31"/>
  <c r="Y16" i="31"/>
  <c r="Y9" i="31"/>
  <c r="Y41" i="31" s="1"/>
  <c r="Y10" i="31"/>
  <c r="Y42" i="31" s="1"/>
  <c r="Y17" i="31"/>
  <c r="Y8" i="31"/>
  <c r="Y40" i="31" s="1"/>
  <c r="Y21" i="31"/>
  <c r="Y19" i="31"/>
  <c r="Y18" i="31"/>
  <c r="F13" i="30"/>
  <c r="F48" i="30" s="1"/>
  <c r="F24" i="30"/>
  <c r="F59" i="30" s="1"/>
  <c r="G28" i="11"/>
  <c r="H3" i="11"/>
  <c r="D72" i="11"/>
  <c r="D90" i="11" s="1"/>
  <c r="F29" i="11"/>
  <c r="F63" i="30"/>
  <c r="H3" i="30"/>
  <c r="G28" i="30"/>
  <c r="G29" i="30" s="1"/>
  <c r="G38" i="30" s="1"/>
  <c r="G73" i="30" s="1"/>
  <c r="E62" i="11"/>
  <c r="F58" i="11"/>
  <c r="F55" i="11"/>
  <c r="F79" i="11" s="1"/>
  <c r="F24" i="11"/>
  <c r="F25" i="11"/>
  <c r="F57" i="11"/>
  <c r="F81" i="11" s="1"/>
  <c r="G11" i="11"/>
  <c r="G49" i="11" s="1"/>
  <c r="G22" i="11"/>
  <c r="F56" i="11"/>
  <c r="F80" i="11" s="1"/>
  <c r="H2" i="11"/>
  <c r="G8" i="11"/>
  <c r="G46" i="11" s="1"/>
  <c r="G10" i="11"/>
  <c r="G48" i="11" s="1"/>
  <c r="G9" i="11"/>
  <c r="G47" i="11" s="1"/>
  <c r="G6" i="11"/>
  <c r="G44" i="11" s="1"/>
  <c r="G7" i="11"/>
  <c r="G45" i="11" s="1"/>
  <c r="G18" i="11"/>
  <c r="G17" i="11"/>
  <c r="G21" i="11"/>
  <c r="G20" i="11"/>
  <c r="G19" i="11"/>
  <c r="F13" i="11"/>
  <c r="F51" i="11" s="1"/>
  <c r="H12" i="11" l="1"/>
  <c r="H50" i="11" s="1"/>
  <c r="H23" i="11"/>
  <c r="H61" i="11" s="1"/>
  <c r="G82" i="30"/>
  <c r="G91" i="30" s="1"/>
  <c r="E37" i="11"/>
  <c r="E73" i="11" s="1"/>
  <c r="E91" i="11" s="1"/>
  <c r="D70" i="11"/>
  <c r="D88" i="11" s="1"/>
  <c r="C15" i="19"/>
  <c r="E35" i="11"/>
  <c r="E71" i="11" s="1"/>
  <c r="E89" i="11" s="1"/>
  <c r="G83" i="30"/>
  <c r="G92" i="30" s="1"/>
  <c r="E38" i="11"/>
  <c r="E74" i="11" s="1"/>
  <c r="E92" i="11" s="1"/>
  <c r="H21" i="30"/>
  <c r="H56" i="30" s="1"/>
  <c r="H12" i="30"/>
  <c r="H47" i="30" s="1"/>
  <c r="H23" i="30"/>
  <c r="H58" i="30" s="1"/>
  <c r="E36" i="11"/>
  <c r="E72" i="11" s="1"/>
  <c r="E90" i="11" s="1"/>
  <c r="F30" i="11"/>
  <c r="F39" i="11" s="1"/>
  <c r="F75" i="11" s="1"/>
  <c r="F93" i="11" s="1"/>
  <c r="F31" i="11"/>
  <c r="G35" i="30"/>
  <c r="G36" i="30"/>
  <c r="G33" i="30"/>
  <c r="G34" i="30"/>
  <c r="G32" i="30"/>
  <c r="B18" i="19" s="1"/>
  <c r="E39" i="11"/>
  <c r="E75" i="11" s="1"/>
  <c r="E93" i="11" s="1"/>
  <c r="E70" i="11"/>
  <c r="E88" i="11" s="1"/>
  <c r="G59" i="11"/>
  <c r="G83" i="11" s="1"/>
  <c r="G85" i="11"/>
  <c r="G60" i="11"/>
  <c r="G84" i="11" s="1"/>
  <c r="G66" i="11"/>
  <c r="W71" i="31"/>
  <c r="G79" i="30"/>
  <c r="H17" i="30"/>
  <c r="H52" i="30" s="1"/>
  <c r="H7" i="30"/>
  <c r="H42" i="30" s="1"/>
  <c r="G77" i="30"/>
  <c r="X76" i="31"/>
  <c r="G80" i="30"/>
  <c r="G81" i="30"/>
  <c r="H9" i="30"/>
  <c r="H44" i="30" s="1"/>
  <c r="I2" i="30"/>
  <c r="X31" i="31"/>
  <c r="X61" i="31" s="1"/>
  <c r="X84" i="31" s="1"/>
  <c r="X34" i="31"/>
  <c r="X64" i="31" s="1"/>
  <c r="X87" i="31" s="1"/>
  <c r="H19" i="30"/>
  <c r="H54" i="30" s="1"/>
  <c r="H10" i="30"/>
  <c r="H45" i="30" s="1"/>
  <c r="H20" i="30"/>
  <c r="H55" i="30" s="1"/>
  <c r="H18" i="30"/>
  <c r="H53" i="30" s="1"/>
  <c r="F67" i="30"/>
  <c r="F86" i="30" s="1"/>
  <c r="H11" i="30"/>
  <c r="H46" i="30" s="1"/>
  <c r="H8" i="30"/>
  <c r="H43" i="30" s="1"/>
  <c r="G13" i="30"/>
  <c r="G48" i="30" s="1"/>
  <c r="H22" i="30"/>
  <c r="H57" i="30" s="1"/>
  <c r="H6" i="30"/>
  <c r="H41" i="30" s="1"/>
  <c r="G24" i="30"/>
  <c r="G59" i="30" s="1"/>
  <c r="F68" i="30"/>
  <c r="F87" i="30" s="1"/>
  <c r="F70" i="30"/>
  <c r="F89" i="30" s="1"/>
  <c r="Y49" i="31"/>
  <c r="Y78" i="31" s="1"/>
  <c r="W68" i="31"/>
  <c r="W83" i="31"/>
  <c r="W69" i="31"/>
  <c r="W84" i="31"/>
  <c r="X33" i="31"/>
  <c r="X63" i="31" s="1"/>
  <c r="Y12" i="31"/>
  <c r="Y43" i="31" s="1"/>
  <c r="Y38" i="31"/>
  <c r="Z20" i="31"/>
  <c r="AA2" i="31"/>
  <c r="Z6" i="31"/>
  <c r="Z10" i="31"/>
  <c r="Z42" i="31" s="1"/>
  <c r="Z17" i="31"/>
  <c r="Z7" i="31"/>
  <c r="Z39" i="31" s="1"/>
  <c r="Z9" i="31"/>
  <c r="Z41" i="31" s="1"/>
  <c r="Z11" i="31"/>
  <c r="Z8" i="31"/>
  <c r="Z40" i="31" s="1"/>
  <c r="Z16" i="31"/>
  <c r="Z19" i="31"/>
  <c r="Z18" i="31"/>
  <c r="Z21" i="31"/>
  <c r="W85" i="31"/>
  <c r="W70" i="31"/>
  <c r="Z26" i="31"/>
  <c r="Z56" i="31" s="1"/>
  <c r="AA3" i="31"/>
  <c r="Y51" i="31"/>
  <c r="Y80" i="31" s="1"/>
  <c r="Y50" i="31"/>
  <c r="Y79" i="31" s="1"/>
  <c r="X32" i="31"/>
  <c r="X62" i="31" s="1"/>
  <c r="W87" i="31"/>
  <c r="W72" i="31"/>
  <c r="Y48" i="31"/>
  <c r="Y77" i="31" s="1"/>
  <c r="X30" i="31"/>
  <c r="X60" i="31" s="1"/>
  <c r="Y47" i="31"/>
  <c r="Y22" i="31"/>
  <c r="Y52" i="31" s="1"/>
  <c r="F71" i="30"/>
  <c r="F90" i="30" s="1"/>
  <c r="F69" i="30"/>
  <c r="F88" i="30" s="1"/>
  <c r="I3" i="11"/>
  <c r="H28" i="11"/>
  <c r="G29" i="11"/>
  <c r="G31" i="11" s="1"/>
  <c r="G63" i="30"/>
  <c r="I3" i="30"/>
  <c r="H28" i="30"/>
  <c r="H29" i="30" s="1"/>
  <c r="H38" i="30" s="1"/>
  <c r="H73" i="30" s="1"/>
  <c r="G56" i="11"/>
  <c r="G80" i="11" s="1"/>
  <c r="F62" i="11"/>
  <c r="G55" i="11"/>
  <c r="G79" i="11" s="1"/>
  <c r="G25" i="11"/>
  <c r="G24" i="11"/>
  <c r="G62" i="11" s="1"/>
  <c r="H11" i="11"/>
  <c r="H49" i="11" s="1"/>
  <c r="H22" i="11"/>
  <c r="G58" i="11"/>
  <c r="G82" i="11" s="1"/>
  <c r="G57" i="11"/>
  <c r="G81" i="11" s="1"/>
  <c r="F82" i="11"/>
  <c r="I2" i="11"/>
  <c r="H9" i="11"/>
  <c r="H47" i="11" s="1"/>
  <c r="H8" i="11"/>
  <c r="H46" i="11" s="1"/>
  <c r="H7" i="11"/>
  <c r="H45" i="11" s="1"/>
  <c r="H6" i="11"/>
  <c r="H44" i="11" s="1"/>
  <c r="H10" i="11"/>
  <c r="H48" i="11" s="1"/>
  <c r="H19" i="11"/>
  <c r="H21" i="11"/>
  <c r="H18" i="11"/>
  <c r="H17" i="11"/>
  <c r="H20" i="11"/>
  <c r="G13" i="11"/>
  <c r="G51" i="11" s="1"/>
  <c r="I12" i="11" l="1"/>
  <c r="I50" i="11" s="1"/>
  <c r="I23" i="11"/>
  <c r="I61" i="11" s="1"/>
  <c r="H83" i="30"/>
  <c r="H92" i="30" s="1"/>
  <c r="C16" i="19"/>
  <c r="D16" i="19" s="1"/>
  <c r="H81" i="30"/>
  <c r="H82" i="30"/>
  <c r="H91" i="30" s="1"/>
  <c r="I7" i="30"/>
  <c r="I42" i="30" s="1"/>
  <c r="I23" i="30"/>
  <c r="I58" i="30" s="1"/>
  <c r="I12" i="30"/>
  <c r="I47" i="30" s="1"/>
  <c r="G40" i="11"/>
  <c r="G76" i="11" s="1"/>
  <c r="G94" i="11" s="1"/>
  <c r="F38" i="11"/>
  <c r="F74" i="11" s="1"/>
  <c r="F92" i="11" s="1"/>
  <c r="F36" i="11"/>
  <c r="F72" i="11" s="1"/>
  <c r="F90" i="11" s="1"/>
  <c r="F35" i="11"/>
  <c r="F71" i="11" s="1"/>
  <c r="F89" i="11" s="1"/>
  <c r="F34" i="11"/>
  <c r="F37" i="11"/>
  <c r="F73" i="11" s="1"/>
  <c r="F91" i="11" s="1"/>
  <c r="F40" i="11"/>
  <c r="F76" i="11" s="1"/>
  <c r="F94" i="11" s="1"/>
  <c r="H36" i="30"/>
  <c r="H35" i="30"/>
  <c r="H33" i="30"/>
  <c r="H34" i="30"/>
  <c r="H32" i="30"/>
  <c r="B19" i="19" s="1"/>
  <c r="H59" i="11"/>
  <c r="H83" i="11" s="1"/>
  <c r="H85" i="11"/>
  <c r="H60" i="11"/>
  <c r="H84" i="11" s="1"/>
  <c r="H66" i="11"/>
  <c r="G30" i="11"/>
  <c r="G35" i="11" s="1"/>
  <c r="H78" i="30"/>
  <c r="I18" i="30"/>
  <c r="I53" i="30" s="1"/>
  <c r="H77" i="30"/>
  <c r="H79" i="30"/>
  <c r="I8" i="30"/>
  <c r="I43" i="30" s="1"/>
  <c r="G70" i="30"/>
  <c r="G89" i="30" s="1"/>
  <c r="I22" i="30"/>
  <c r="I57" i="30" s="1"/>
  <c r="I10" i="30"/>
  <c r="I45" i="30" s="1"/>
  <c r="J2" i="30"/>
  <c r="I9" i="30"/>
  <c r="I44" i="30" s="1"/>
  <c r="G68" i="30"/>
  <c r="G87" i="30" s="1"/>
  <c r="I21" i="30"/>
  <c r="I56" i="30" s="1"/>
  <c r="I20" i="30"/>
  <c r="I55" i="30" s="1"/>
  <c r="I19" i="30"/>
  <c r="I54" i="30" s="1"/>
  <c r="X72" i="31"/>
  <c r="H80" i="30"/>
  <c r="X69" i="31"/>
  <c r="I17" i="30"/>
  <c r="I52" i="30" s="1"/>
  <c r="I11" i="30"/>
  <c r="I46" i="30" s="1"/>
  <c r="G71" i="30"/>
  <c r="G90" i="30" s="1"/>
  <c r="H13" i="30"/>
  <c r="H48" i="30" s="1"/>
  <c r="I6" i="30"/>
  <c r="I41" i="30" s="1"/>
  <c r="G67" i="30"/>
  <c r="G86" i="30" s="1"/>
  <c r="G69" i="30"/>
  <c r="G88" i="30" s="1"/>
  <c r="Y33" i="31"/>
  <c r="Y63" i="31" s="1"/>
  <c r="Y71" i="31" s="1"/>
  <c r="H24" i="30"/>
  <c r="H59" i="30" s="1"/>
  <c r="Z51" i="31"/>
  <c r="Z80" i="31" s="1"/>
  <c r="Z47" i="31"/>
  <c r="Z22" i="31"/>
  <c r="Z52" i="31" s="1"/>
  <c r="Z50" i="31"/>
  <c r="Z79" i="31" s="1"/>
  <c r="X83" i="31"/>
  <c r="X68" i="31"/>
  <c r="Z48" i="31"/>
  <c r="Z77" i="31" s="1"/>
  <c r="X85" i="31"/>
  <c r="X70" i="31"/>
  <c r="Y76" i="31"/>
  <c r="Y34" i="31"/>
  <c r="Y64" i="31" s="1"/>
  <c r="Y31" i="31"/>
  <c r="Y61" i="31" s="1"/>
  <c r="Z49" i="31"/>
  <c r="Z78" i="31" s="1"/>
  <c r="X86" i="31"/>
  <c r="X71" i="31"/>
  <c r="Y30" i="31"/>
  <c r="Y60" i="31" s="1"/>
  <c r="AA26" i="31"/>
  <c r="AA56" i="31" s="1"/>
  <c r="AB3" i="31"/>
  <c r="Y32" i="31"/>
  <c r="Y62" i="31" s="1"/>
  <c r="Z12" i="31"/>
  <c r="Z43" i="31" s="1"/>
  <c r="Z38" i="31"/>
  <c r="AA10" i="31"/>
  <c r="AA42" i="31" s="1"/>
  <c r="AB2" i="31"/>
  <c r="AA6" i="31"/>
  <c r="AA7" i="31"/>
  <c r="AA39" i="31" s="1"/>
  <c r="AA11" i="31"/>
  <c r="AA20" i="31"/>
  <c r="AA17" i="31"/>
  <c r="AA16" i="31"/>
  <c r="AA9" i="31"/>
  <c r="AA41" i="31" s="1"/>
  <c r="AA8" i="31"/>
  <c r="AA40" i="31" s="1"/>
  <c r="AA19" i="31"/>
  <c r="AA21" i="31"/>
  <c r="AA18" i="31"/>
  <c r="J3" i="11"/>
  <c r="I28" i="11"/>
  <c r="H29" i="11"/>
  <c r="H31" i="11" s="1"/>
  <c r="H63" i="30"/>
  <c r="I28" i="30"/>
  <c r="I29" i="30" s="1"/>
  <c r="I38" i="30" s="1"/>
  <c r="I73" i="30" s="1"/>
  <c r="J3" i="30"/>
  <c r="H58" i="11"/>
  <c r="H82" i="11" s="1"/>
  <c r="H55" i="11"/>
  <c r="H79" i="11" s="1"/>
  <c r="H25" i="11"/>
  <c r="H24" i="11"/>
  <c r="I11" i="11"/>
  <c r="I49" i="11" s="1"/>
  <c r="I22" i="11"/>
  <c r="H57" i="11"/>
  <c r="H81" i="11" s="1"/>
  <c r="H56" i="11"/>
  <c r="H80" i="11" s="1"/>
  <c r="J2" i="11"/>
  <c r="I10" i="11"/>
  <c r="I48" i="11" s="1"/>
  <c r="I6" i="11"/>
  <c r="I44" i="11" s="1"/>
  <c r="I8" i="11"/>
  <c r="I46" i="11" s="1"/>
  <c r="I9" i="11"/>
  <c r="I47" i="11" s="1"/>
  <c r="I7" i="11"/>
  <c r="I45" i="11" s="1"/>
  <c r="I18" i="11"/>
  <c r="I17" i="11"/>
  <c r="I19" i="11"/>
  <c r="I20" i="11"/>
  <c r="I21" i="11"/>
  <c r="H13" i="11"/>
  <c r="H51" i="11" s="1"/>
  <c r="J23" i="11" l="1"/>
  <c r="J61" i="11" s="1"/>
  <c r="J12" i="11"/>
  <c r="J50" i="11" s="1"/>
  <c r="I78" i="30"/>
  <c r="F70" i="11"/>
  <c r="F88" i="11" s="1"/>
  <c r="C17" i="19"/>
  <c r="D17" i="19" s="1"/>
  <c r="I83" i="30"/>
  <c r="I92" i="30" s="1"/>
  <c r="I82" i="30"/>
  <c r="I91" i="30" s="1"/>
  <c r="K2" i="30"/>
  <c r="K8" i="30" s="1"/>
  <c r="K43" i="30" s="1"/>
  <c r="J23" i="30"/>
  <c r="J58" i="30" s="1"/>
  <c r="J12" i="30"/>
  <c r="J47" i="30" s="1"/>
  <c r="G34" i="11"/>
  <c r="G37" i="11"/>
  <c r="G73" i="11" s="1"/>
  <c r="G91" i="11" s="1"/>
  <c r="I34" i="30"/>
  <c r="I33" i="30"/>
  <c r="I35" i="30"/>
  <c r="I36" i="30"/>
  <c r="I32" i="30"/>
  <c r="B20" i="19" s="1"/>
  <c r="G36" i="11"/>
  <c r="G72" i="11" s="1"/>
  <c r="G90" i="11" s="1"/>
  <c r="G38" i="11"/>
  <c r="G74" i="11" s="1"/>
  <c r="G92" i="11" s="1"/>
  <c r="H40" i="11"/>
  <c r="H76" i="11" s="1"/>
  <c r="H94" i="11" s="1"/>
  <c r="I59" i="11"/>
  <c r="I83" i="11" s="1"/>
  <c r="G71" i="11"/>
  <c r="G89" i="11" s="1"/>
  <c r="G39" i="11"/>
  <c r="G75" i="11" s="1"/>
  <c r="G93" i="11" s="1"/>
  <c r="I85" i="11"/>
  <c r="Z30" i="31"/>
  <c r="Z60" i="31" s="1"/>
  <c r="Z68" i="31" s="1"/>
  <c r="J10" i="30"/>
  <c r="J45" i="30" s="1"/>
  <c r="I60" i="11"/>
  <c r="I84" i="11" s="1"/>
  <c r="I66" i="11"/>
  <c r="H30" i="11"/>
  <c r="H37" i="11" s="1"/>
  <c r="J7" i="30"/>
  <c r="J42" i="30" s="1"/>
  <c r="J20" i="30"/>
  <c r="J55" i="30" s="1"/>
  <c r="I79" i="30"/>
  <c r="K17" i="30"/>
  <c r="K52" i="30" s="1"/>
  <c r="K19" i="30"/>
  <c r="K54" i="30" s="1"/>
  <c r="L2" i="30"/>
  <c r="K18" i="30"/>
  <c r="K53" i="30" s="1"/>
  <c r="K21" i="30"/>
  <c r="K56" i="30" s="1"/>
  <c r="I80" i="30"/>
  <c r="J9" i="30"/>
  <c r="J44" i="30" s="1"/>
  <c r="J11" i="30"/>
  <c r="J46" i="30" s="1"/>
  <c r="J18" i="30"/>
  <c r="J53" i="30" s="1"/>
  <c r="K10" i="30"/>
  <c r="K45" i="30" s="1"/>
  <c r="J22" i="30"/>
  <c r="J57" i="30" s="1"/>
  <c r="K6" i="30"/>
  <c r="K41" i="30" s="1"/>
  <c r="J6" i="30"/>
  <c r="J41" i="30" s="1"/>
  <c r="I81" i="30"/>
  <c r="K22" i="30"/>
  <c r="K57" i="30" s="1"/>
  <c r="J21" i="30"/>
  <c r="J56" i="30" s="1"/>
  <c r="J19" i="30"/>
  <c r="J54" i="30" s="1"/>
  <c r="J17" i="30"/>
  <c r="J52" i="30" s="1"/>
  <c r="J8" i="30"/>
  <c r="J43" i="30" s="1"/>
  <c r="I77" i="30"/>
  <c r="H69" i="30"/>
  <c r="H88" i="30" s="1"/>
  <c r="Y86" i="31"/>
  <c r="H68" i="30"/>
  <c r="H87" i="30" s="1"/>
  <c r="I13" i="30"/>
  <c r="I48" i="30" s="1"/>
  <c r="I24" i="30"/>
  <c r="I59" i="30" s="1"/>
  <c r="H70" i="30"/>
  <c r="H89" i="30" s="1"/>
  <c r="H67" i="30"/>
  <c r="H86" i="30" s="1"/>
  <c r="H71" i="30"/>
  <c r="H90" i="30" s="1"/>
  <c r="Z31" i="31"/>
  <c r="Z61" i="31" s="1"/>
  <c r="Z69" i="31" s="1"/>
  <c r="Z32" i="31"/>
  <c r="Z62" i="31" s="1"/>
  <c r="Z70" i="31" s="1"/>
  <c r="Z33" i="31"/>
  <c r="Z63" i="31" s="1"/>
  <c r="Z71" i="31" s="1"/>
  <c r="AA51" i="31"/>
  <c r="AA80" i="31" s="1"/>
  <c r="AA38" i="31"/>
  <c r="AA12" i="31"/>
  <c r="AA43" i="31" s="1"/>
  <c r="AB10" i="31"/>
  <c r="AB42" i="31" s="1"/>
  <c r="AB6" i="31"/>
  <c r="AC2" i="31"/>
  <c r="AB7" i="31"/>
  <c r="AB39" i="31" s="1"/>
  <c r="AB8" i="31"/>
  <c r="AB40" i="31" s="1"/>
  <c r="AB16" i="31"/>
  <c r="AB9" i="31"/>
  <c r="AB41" i="31" s="1"/>
  <c r="AB17" i="31"/>
  <c r="AB20" i="31"/>
  <c r="AB11" i="31"/>
  <c r="AB19" i="31"/>
  <c r="AB18" i="31"/>
  <c r="AB21" i="31"/>
  <c r="Y84" i="31"/>
  <c r="Y69" i="31"/>
  <c r="AA47" i="31"/>
  <c r="AA22" i="31"/>
  <c r="AA52" i="31" s="1"/>
  <c r="AA49" i="31"/>
  <c r="AA78" i="31" s="1"/>
  <c r="Y83" i="31"/>
  <c r="Y68" i="31"/>
  <c r="AA50" i="31"/>
  <c r="AA79" i="31" s="1"/>
  <c r="Z76" i="31"/>
  <c r="Y70" i="31"/>
  <c r="Y85" i="31"/>
  <c r="AA48" i="31"/>
  <c r="AA77" i="31" s="1"/>
  <c r="Y87" i="31"/>
  <c r="Y72" i="31"/>
  <c r="AB26" i="31"/>
  <c r="AB56" i="31" s="1"/>
  <c r="AC3" i="31"/>
  <c r="Z34" i="31"/>
  <c r="Z64" i="31" s="1"/>
  <c r="K3" i="11"/>
  <c r="J28" i="11"/>
  <c r="J28" i="30"/>
  <c r="J29" i="30" s="1"/>
  <c r="J38" i="30" s="1"/>
  <c r="J73" i="30" s="1"/>
  <c r="K3" i="30"/>
  <c r="I63" i="30"/>
  <c r="I29" i="11"/>
  <c r="I31" i="11" s="1"/>
  <c r="I58" i="11"/>
  <c r="I25" i="11"/>
  <c r="I24" i="11"/>
  <c r="I62" i="11" s="1"/>
  <c r="H62" i="11"/>
  <c r="I56" i="11"/>
  <c r="I80" i="11" s="1"/>
  <c r="J11" i="11"/>
  <c r="J49" i="11" s="1"/>
  <c r="J22" i="11"/>
  <c r="I55" i="11"/>
  <c r="I79" i="11" s="1"/>
  <c r="I57" i="11"/>
  <c r="I81" i="11" s="1"/>
  <c r="I13" i="11"/>
  <c r="I51" i="11" s="1"/>
  <c r="K2" i="11"/>
  <c r="J10" i="11"/>
  <c r="J48" i="11" s="1"/>
  <c r="J7" i="11"/>
  <c r="J45" i="11" s="1"/>
  <c r="J9" i="11"/>
  <c r="J47" i="11" s="1"/>
  <c r="J8" i="11"/>
  <c r="J46" i="11" s="1"/>
  <c r="J6" i="11"/>
  <c r="J44" i="11" s="1"/>
  <c r="J17" i="11"/>
  <c r="J20" i="11"/>
  <c r="J21" i="11"/>
  <c r="J18" i="11"/>
  <c r="J19" i="11"/>
  <c r="K23" i="11" l="1"/>
  <c r="K61" i="11" s="1"/>
  <c r="K12" i="11"/>
  <c r="K50" i="11" s="1"/>
  <c r="J82" i="30"/>
  <c r="J91" i="30" s="1"/>
  <c r="G70" i="11"/>
  <c r="G88" i="11" s="1"/>
  <c r="C18" i="19"/>
  <c r="D18" i="19" s="1"/>
  <c r="K7" i="30"/>
  <c r="K42" i="30" s="1"/>
  <c r="K78" i="30" s="1"/>
  <c r="K11" i="30"/>
  <c r="K46" i="30" s="1"/>
  <c r="K82" i="30" s="1"/>
  <c r="K91" i="30" s="1"/>
  <c r="J83" i="30"/>
  <c r="J92" i="30" s="1"/>
  <c r="K20" i="30"/>
  <c r="K55" i="30" s="1"/>
  <c r="L22" i="30"/>
  <c r="L57" i="30" s="1"/>
  <c r="L23" i="30"/>
  <c r="L58" i="30" s="1"/>
  <c r="L12" i="30"/>
  <c r="L47" i="30" s="1"/>
  <c r="K9" i="30"/>
  <c r="K44" i="30" s="1"/>
  <c r="K23" i="30"/>
  <c r="K58" i="30" s="1"/>
  <c r="K12" i="30"/>
  <c r="K47" i="30" s="1"/>
  <c r="H38" i="11"/>
  <c r="H74" i="11" s="1"/>
  <c r="H92" i="11" s="1"/>
  <c r="I40" i="11"/>
  <c r="I76" i="11" s="1"/>
  <c r="I94" i="11" s="1"/>
  <c r="J36" i="30"/>
  <c r="J33" i="30"/>
  <c r="J34" i="30"/>
  <c r="J35" i="30"/>
  <c r="J32" i="30"/>
  <c r="B21" i="19" s="1"/>
  <c r="H35" i="11"/>
  <c r="H71" i="11" s="1"/>
  <c r="H89" i="11" s="1"/>
  <c r="H36" i="11"/>
  <c r="H72" i="11" s="1"/>
  <c r="H90" i="11" s="1"/>
  <c r="H34" i="11"/>
  <c r="H39" i="11"/>
  <c r="H75" i="11" s="1"/>
  <c r="H93" i="11" s="1"/>
  <c r="J59" i="11"/>
  <c r="J83" i="11" s="1"/>
  <c r="J85" i="11"/>
  <c r="J81" i="30"/>
  <c r="Z83" i="31"/>
  <c r="J60" i="11"/>
  <c r="J84" i="11" s="1"/>
  <c r="L10" i="30"/>
  <c r="L45" i="30" s="1"/>
  <c r="J78" i="30"/>
  <c r="H73" i="11"/>
  <c r="H91" i="11" s="1"/>
  <c r="J66" i="11"/>
  <c r="I30" i="11"/>
  <c r="I35" i="11" s="1"/>
  <c r="J80" i="30"/>
  <c r="L9" i="30"/>
  <c r="L44" i="30" s="1"/>
  <c r="K79" i="30"/>
  <c r="L19" i="30"/>
  <c r="L54" i="30" s="1"/>
  <c r="M2" i="30"/>
  <c r="L21" i="30"/>
  <c r="L56" i="30" s="1"/>
  <c r="L8" i="30"/>
  <c r="L43" i="30" s="1"/>
  <c r="L6" i="30"/>
  <c r="L41" i="30" s="1"/>
  <c r="L7" i="30"/>
  <c r="L42" i="30" s="1"/>
  <c r="L11" i="30"/>
  <c r="L46" i="30" s="1"/>
  <c r="L17" i="30"/>
  <c r="L52" i="30" s="1"/>
  <c r="L20" i="30"/>
  <c r="L55" i="30" s="1"/>
  <c r="K77" i="30"/>
  <c r="K81" i="30"/>
  <c r="L18" i="30"/>
  <c r="L53" i="30" s="1"/>
  <c r="J77" i="30"/>
  <c r="J24" i="30"/>
  <c r="J59" i="30" s="1"/>
  <c r="I68" i="30"/>
  <c r="I87" i="30" s="1"/>
  <c r="J79" i="30"/>
  <c r="AA33" i="31"/>
  <c r="AA63" i="31" s="1"/>
  <c r="AA71" i="31" s="1"/>
  <c r="AA31" i="31"/>
  <c r="AA61" i="31" s="1"/>
  <c r="AA69" i="31" s="1"/>
  <c r="J13" i="30"/>
  <c r="J48" i="30" s="1"/>
  <c r="I69" i="30"/>
  <c r="I88" i="30" s="1"/>
  <c r="I70" i="30"/>
  <c r="I89" i="30" s="1"/>
  <c r="I71" i="30"/>
  <c r="I90" i="30" s="1"/>
  <c r="I67" i="30"/>
  <c r="I86" i="30" s="1"/>
  <c r="Z86" i="31"/>
  <c r="AA32" i="31"/>
  <c r="AA62" i="31" s="1"/>
  <c r="AA70" i="31" s="1"/>
  <c r="Z84" i="31"/>
  <c r="Z85" i="31"/>
  <c r="AA30" i="31"/>
  <c r="AA60" i="31" s="1"/>
  <c r="AA68" i="31" s="1"/>
  <c r="Z72" i="31"/>
  <c r="Z87" i="31"/>
  <c r="AC8" i="31"/>
  <c r="AC40" i="31" s="1"/>
  <c r="AC10" i="31"/>
  <c r="AC42" i="31" s="1"/>
  <c r="AD2" i="31"/>
  <c r="AC11" i="31"/>
  <c r="AC16" i="31"/>
  <c r="AC17" i="31"/>
  <c r="AC9" i="31"/>
  <c r="AC41" i="31" s="1"/>
  <c r="AC20" i="31"/>
  <c r="AC6" i="31"/>
  <c r="AC7" i="31"/>
  <c r="AC39" i="31" s="1"/>
  <c r="AC19" i="31"/>
  <c r="AC18" i="31"/>
  <c r="AC21" i="31"/>
  <c r="AB49" i="31"/>
  <c r="AB78" i="31" s="1"/>
  <c r="AB48" i="31"/>
  <c r="AB77" i="31" s="1"/>
  <c r="AB38" i="31"/>
  <c r="AB12" i="31"/>
  <c r="AB43" i="31" s="1"/>
  <c r="AC26" i="31"/>
  <c r="AC56" i="31" s="1"/>
  <c r="AD3" i="31"/>
  <c r="AD26" i="31" s="1"/>
  <c r="AD56" i="31" s="1"/>
  <c r="AB50" i="31"/>
  <c r="AB79" i="31" s="1"/>
  <c r="AB47" i="31"/>
  <c r="AB22" i="31"/>
  <c r="AB52" i="31" s="1"/>
  <c r="AA34" i="31"/>
  <c r="AA64" i="31" s="1"/>
  <c r="AB51" i="31"/>
  <c r="AB80" i="31" s="1"/>
  <c r="AA76" i="31"/>
  <c r="L3" i="11"/>
  <c r="K28" i="11"/>
  <c r="L3" i="30"/>
  <c r="K28" i="30"/>
  <c r="K29" i="30" s="1"/>
  <c r="K38" i="30" s="1"/>
  <c r="K73" i="30" s="1"/>
  <c r="J29" i="11"/>
  <c r="J31" i="11" s="1"/>
  <c r="J63" i="30"/>
  <c r="J57" i="11"/>
  <c r="J81" i="11" s="1"/>
  <c r="J58" i="11"/>
  <c r="J82" i="11" s="1"/>
  <c r="J56" i="11"/>
  <c r="J80" i="11" s="1"/>
  <c r="J55" i="11"/>
  <c r="J79" i="11" s="1"/>
  <c r="J25" i="11"/>
  <c r="J24" i="11"/>
  <c r="K11" i="11"/>
  <c r="K49" i="11" s="1"/>
  <c r="K22" i="11"/>
  <c r="I82" i="11"/>
  <c r="L2" i="11"/>
  <c r="K8" i="11"/>
  <c r="K46" i="11" s="1"/>
  <c r="K10" i="11"/>
  <c r="K48" i="11" s="1"/>
  <c r="K7" i="11"/>
  <c r="K45" i="11" s="1"/>
  <c r="K6" i="11"/>
  <c r="K44" i="11" s="1"/>
  <c r="K9" i="11"/>
  <c r="K47" i="11" s="1"/>
  <c r="K17" i="11"/>
  <c r="K19" i="11"/>
  <c r="K18" i="11"/>
  <c r="K21" i="11"/>
  <c r="K20" i="11"/>
  <c r="J13" i="11"/>
  <c r="J51" i="11" s="1"/>
  <c r="L12" i="11" l="1"/>
  <c r="L50" i="11" s="1"/>
  <c r="L23" i="11"/>
  <c r="L61" i="11" s="1"/>
  <c r="K80" i="30"/>
  <c r="H70" i="11"/>
  <c r="H88" i="11" s="1"/>
  <c r="C19" i="19"/>
  <c r="D19" i="19" s="1"/>
  <c r="K83" i="30"/>
  <c r="K24" i="30"/>
  <c r="K59" i="30" s="1"/>
  <c r="L83" i="30"/>
  <c r="K92" i="30"/>
  <c r="L82" i="30"/>
  <c r="L91" i="30" s="1"/>
  <c r="K13" i="30"/>
  <c r="K48" i="30" s="1"/>
  <c r="M9" i="30"/>
  <c r="M44" i="30" s="1"/>
  <c r="M23" i="30"/>
  <c r="M58" i="30" s="1"/>
  <c r="M12" i="30"/>
  <c r="M47" i="30" s="1"/>
  <c r="I36" i="11"/>
  <c r="I72" i="11" s="1"/>
  <c r="I90" i="11" s="1"/>
  <c r="I39" i="11"/>
  <c r="I75" i="11" s="1"/>
  <c r="I93" i="11" s="1"/>
  <c r="I37" i="11"/>
  <c r="I73" i="11" s="1"/>
  <c r="I91" i="11" s="1"/>
  <c r="I38" i="11"/>
  <c r="I74" i="11" s="1"/>
  <c r="I92" i="11" s="1"/>
  <c r="K34" i="30"/>
  <c r="K69" i="30" s="1"/>
  <c r="K88" i="30" s="1"/>
  <c r="K33" i="30"/>
  <c r="K68" i="30" s="1"/>
  <c r="K87" i="30" s="1"/>
  <c r="K35" i="30"/>
  <c r="K70" i="30" s="1"/>
  <c r="K89" i="30" s="1"/>
  <c r="K36" i="30"/>
  <c r="K71" i="30" s="1"/>
  <c r="K90" i="30" s="1"/>
  <c r="K32" i="30"/>
  <c r="I34" i="11"/>
  <c r="J40" i="11"/>
  <c r="J76" i="11" s="1"/>
  <c r="J94" i="11" s="1"/>
  <c r="K59" i="11"/>
  <c r="K83" i="11" s="1"/>
  <c r="K85" i="11"/>
  <c r="M8" i="30"/>
  <c r="M43" i="30" s="1"/>
  <c r="M17" i="30"/>
  <c r="M52" i="30" s="1"/>
  <c r="M7" i="30"/>
  <c r="M42" i="30" s="1"/>
  <c r="M19" i="30"/>
  <c r="M54" i="30" s="1"/>
  <c r="M18" i="30"/>
  <c r="M53" i="30" s="1"/>
  <c r="N2" i="30"/>
  <c r="M10" i="30"/>
  <c r="M45" i="30" s="1"/>
  <c r="M20" i="30"/>
  <c r="M55" i="30" s="1"/>
  <c r="K60" i="11"/>
  <c r="K84" i="11" s="1"/>
  <c r="L81" i="30"/>
  <c r="L80" i="30"/>
  <c r="K66" i="11"/>
  <c r="J30" i="11"/>
  <c r="J39" i="11" s="1"/>
  <c r="I71" i="11"/>
  <c r="I89" i="11" s="1"/>
  <c r="L77" i="30"/>
  <c r="L79" i="30"/>
  <c r="L78" i="30"/>
  <c r="M21" i="30"/>
  <c r="M56" i="30" s="1"/>
  <c r="M22" i="30"/>
  <c r="M57" i="30" s="1"/>
  <c r="M6" i="30"/>
  <c r="M41" i="30" s="1"/>
  <c r="M11" i="30"/>
  <c r="M46" i="30" s="1"/>
  <c r="L13" i="30"/>
  <c r="L48" i="30" s="1"/>
  <c r="L24" i="30"/>
  <c r="J68" i="30"/>
  <c r="J87" i="30" s="1"/>
  <c r="J71" i="30"/>
  <c r="J90" i="30" s="1"/>
  <c r="J67" i="30"/>
  <c r="J86" i="30" s="1"/>
  <c r="J70" i="30"/>
  <c r="J89" i="30" s="1"/>
  <c r="J69" i="30"/>
  <c r="J88" i="30" s="1"/>
  <c r="AA84" i="31"/>
  <c r="AA86" i="31"/>
  <c r="AA85" i="31"/>
  <c r="AA83" i="31"/>
  <c r="AB30" i="31"/>
  <c r="AB60" i="31" s="1"/>
  <c r="AB68" i="31" s="1"/>
  <c r="AC51" i="31"/>
  <c r="AC80" i="31" s="1"/>
  <c r="AB76" i="31"/>
  <c r="AB31" i="31"/>
  <c r="AB61" i="31" s="1"/>
  <c r="AA72" i="31"/>
  <c r="AA87" i="31"/>
  <c r="AD10" i="31"/>
  <c r="AD42" i="31" s="1"/>
  <c r="AD8" i="31"/>
  <c r="AD40" i="31" s="1"/>
  <c r="AD7" i="31"/>
  <c r="AD39" i="31" s="1"/>
  <c r="AD11" i="31"/>
  <c r="AD20" i="31"/>
  <c r="AD9" i="31"/>
  <c r="AD41" i="31" s="1"/>
  <c r="AD17" i="31"/>
  <c r="AD16" i="31"/>
  <c r="AD6" i="31"/>
  <c r="AD21" i="31"/>
  <c r="AD18" i="31"/>
  <c r="AD19" i="31"/>
  <c r="AC38" i="31"/>
  <c r="AC12" i="31"/>
  <c r="AC43" i="31" s="1"/>
  <c r="AC48" i="31"/>
  <c r="AC77" i="31" s="1"/>
  <c r="AB32" i="31"/>
  <c r="AB62" i="31" s="1"/>
  <c r="AC22" i="31"/>
  <c r="AC52" i="31" s="1"/>
  <c r="AC47" i="31"/>
  <c r="AB34" i="31"/>
  <c r="AB64" i="31" s="1"/>
  <c r="AC49" i="31"/>
  <c r="AC78" i="31" s="1"/>
  <c r="AB33" i="31"/>
  <c r="AB63" i="31" s="1"/>
  <c r="AC50" i="31"/>
  <c r="AC79" i="31" s="1"/>
  <c r="M3" i="11"/>
  <c r="L28" i="11"/>
  <c r="K63" i="30"/>
  <c r="K29" i="11"/>
  <c r="K31" i="11" s="1"/>
  <c r="L28" i="30"/>
  <c r="L29" i="30" s="1"/>
  <c r="L38" i="30" s="1"/>
  <c r="L73" i="30" s="1"/>
  <c r="L92" i="30" s="1"/>
  <c r="M3" i="30"/>
  <c r="K56" i="11"/>
  <c r="K80" i="11" s="1"/>
  <c r="K57" i="11"/>
  <c r="K81" i="11" s="1"/>
  <c r="K58" i="11"/>
  <c r="K82" i="11" s="1"/>
  <c r="K55" i="11"/>
  <c r="K79" i="11" s="1"/>
  <c r="K25" i="11"/>
  <c r="K24" i="11"/>
  <c r="J62" i="11"/>
  <c r="L11" i="11"/>
  <c r="L49" i="11" s="1"/>
  <c r="L22" i="11"/>
  <c r="M2" i="11"/>
  <c r="L9" i="11"/>
  <c r="L47" i="11" s="1"/>
  <c r="L8" i="11"/>
  <c r="L46" i="11" s="1"/>
  <c r="L10" i="11"/>
  <c r="L48" i="11" s="1"/>
  <c r="L6" i="11"/>
  <c r="L44" i="11" s="1"/>
  <c r="L7" i="11"/>
  <c r="L45" i="11" s="1"/>
  <c r="L20" i="11"/>
  <c r="L19" i="11"/>
  <c r="L21" i="11"/>
  <c r="L17" i="11"/>
  <c r="L18" i="11"/>
  <c r="K13" i="11"/>
  <c r="K51" i="11" s="1"/>
  <c r="M12" i="11" l="1"/>
  <c r="M50" i="11" s="1"/>
  <c r="M23" i="11"/>
  <c r="M61" i="11" s="1"/>
  <c r="M80" i="30"/>
  <c r="K67" i="30"/>
  <c r="K86" i="30" s="1"/>
  <c r="B22" i="19"/>
  <c r="I70" i="11"/>
  <c r="I88" i="11" s="1"/>
  <c r="C20" i="19"/>
  <c r="D20" i="19" s="1"/>
  <c r="M82" i="30"/>
  <c r="M91" i="30" s="1"/>
  <c r="M83" i="30"/>
  <c r="N6" i="30"/>
  <c r="N41" i="30" s="1"/>
  <c r="N23" i="30"/>
  <c r="N58" i="30" s="1"/>
  <c r="N12" i="30"/>
  <c r="N47" i="30" s="1"/>
  <c r="M77" i="30"/>
  <c r="J37" i="11"/>
  <c r="J73" i="11" s="1"/>
  <c r="J91" i="11" s="1"/>
  <c r="J36" i="11"/>
  <c r="J72" i="11" s="1"/>
  <c r="J90" i="11" s="1"/>
  <c r="J34" i="11"/>
  <c r="J35" i="11"/>
  <c r="J71" i="11" s="1"/>
  <c r="J89" i="11" s="1"/>
  <c r="J38" i="11"/>
  <c r="J74" i="11" s="1"/>
  <c r="J92" i="11" s="1"/>
  <c r="L33" i="30"/>
  <c r="L68" i="30" s="1"/>
  <c r="L87" i="30" s="1"/>
  <c r="L36" i="30"/>
  <c r="L71" i="30" s="1"/>
  <c r="L90" i="30" s="1"/>
  <c r="L34" i="30"/>
  <c r="L69" i="30" s="1"/>
  <c r="L88" i="30" s="1"/>
  <c r="L35" i="30"/>
  <c r="L70" i="30" s="1"/>
  <c r="L89" i="30" s="1"/>
  <c r="L32" i="30"/>
  <c r="M79" i="30"/>
  <c r="K40" i="11"/>
  <c r="K76" i="11" s="1"/>
  <c r="K94" i="11" s="1"/>
  <c r="L59" i="11"/>
  <c r="L83" i="11" s="1"/>
  <c r="N18" i="30"/>
  <c r="N53" i="30" s="1"/>
  <c r="N10" i="30"/>
  <c r="N45" i="30" s="1"/>
  <c r="N22" i="30"/>
  <c r="N57" i="30" s="1"/>
  <c r="N20" i="30"/>
  <c r="N55" i="30" s="1"/>
  <c r="N9" i="30"/>
  <c r="N44" i="30" s="1"/>
  <c r="N19" i="30"/>
  <c r="N54" i="30" s="1"/>
  <c r="N11" i="30"/>
  <c r="N46" i="30" s="1"/>
  <c r="N8" i="30"/>
  <c r="N43" i="30" s="1"/>
  <c r="L85" i="11"/>
  <c r="O2" i="30"/>
  <c r="N17" i="30"/>
  <c r="N52" i="30" s="1"/>
  <c r="N7" i="30"/>
  <c r="N42" i="30" s="1"/>
  <c r="N21" i="30"/>
  <c r="N56" i="30" s="1"/>
  <c r="M78" i="30"/>
  <c r="M81" i="30"/>
  <c r="L60" i="11"/>
  <c r="L84" i="11" s="1"/>
  <c r="J75" i="11"/>
  <c r="J93" i="11" s="1"/>
  <c r="L59" i="30"/>
  <c r="K30" i="11"/>
  <c r="K36" i="11" s="1"/>
  <c r="L66" i="11"/>
  <c r="M13" i="30"/>
  <c r="M48" i="30" s="1"/>
  <c r="M24" i="30"/>
  <c r="M59" i="30" s="1"/>
  <c r="AC31" i="31"/>
  <c r="AC61" i="31" s="1"/>
  <c r="AC84" i="31" s="1"/>
  <c r="AC33" i="31"/>
  <c r="AC63" i="31" s="1"/>
  <c r="AC86" i="31" s="1"/>
  <c r="AB83" i="31"/>
  <c r="AC32" i="31"/>
  <c r="AC62" i="31" s="1"/>
  <c r="AC85" i="31" s="1"/>
  <c r="AD51" i="31"/>
  <c r="AD80" i="31" s="1"/>
  <c r="AD50" i="31"/>
  <c r="AD79" i="31" s="1"/>
  <c r="AB86" i="31"/>
  <c r="AB71" i="31"/>
  <c r="AD49" i="31"/>
  <c r="AD78" i="31" s="1"/>
  <c r="AB87" i="31"/>
  <c r="AB72" i="31"/>
  <c r="AC30" i="31"/>
  <c r="AC60" i="31" s="1"/>
  <c r="AB84" i="31"/>
  <c r="AB69" i="31"/>
  <c r="AC76" i="31"/>
  <c r="AD38" i="31"/>
  <c r="AD12" i="31"/>
  <c r="AD43" i="31" s="1"/>
  <c r="AD22" i="31"/>
  <c r="AD52" i="31" s="1"/>
  <c r="AD47" i="31"/>
  <c r="AC34" i="31"/>
  <c r="AC64" i="31" s="1"/>
  <c r="AB85" i="31"/>
  <c r="AB70" i="31"/>
  <c r="AD48" i="31"/>
  <c r="AD77" i="31" s="1"/>
  <c r="N3" i="11"/>
  <c r="M28" i="11"/>
  <c r="M28" i="30"/>
  <c r="M29" i="30" s="1"/>
  <c r="M38" i="30" s="1"/>
  <c r="M73" i="30" s="1"/>
  <c r="N3" i="30"/>
  <c r="L63" i="30"/>
  <c r="L29" i="11"/>
  <c r="L31" i="11" s="1"/>
  <c r="K62" i="11"/>
  <c r="L55" i="11"/>
  <c r="L79" i="11" s="1"/>
  <c r="L25" i="11"/>
  <c r="L24" i="11"/>
  <c r="L58" i="11"/>
  <c r="M11" i="11"/>
  <c r="M49" i="11" s="1"/>
  <c r="M22" i="11"/>
  <c r="L56" i="11"/>
  <c r="L80" i="11" s="1"/>
  <c r="L57" i="11"/>
  <c r="L81" i="11" s="1"/>
  <c r="N2" i="11"/>
  <c r="M8" i="11"/>
  <c r="M46" i="11" s="1"/>
  <c r="M6" i="11"/>
  <c r="M44" i="11" s="1"/>
  <c r="M10" i="11"/>
  <c r="M48" i="11" s="1"/>
  <c r="M7" i="11"/>
  <c r="M45" i="11" s="1"/>
  <c r="M9" i="11"/>
  <c r="M47" i="11" s="1"/>
  <c r="M17" i="11"/>
  <c r="M19" i="11"/>
  <c r="M21" i="11"/>
  <c r="M20" i="11"/>
  <c r="M18" i="11"/>
  <c r="L13" i="11"/>
  <c r="L51" i="11" s="1"/>
  <c r="N23" i="11" l="1"/>
  <c r="N61" i="11" s="1"/>
  <c r="N12" i="11"/>
  <c r="N82" i="30"/>
  <c r="N91" i="30" s="1"/>
  <c r="M92" i="30"/>
  <c r="N77" i="30"/>
  <c r="L67" i="30"/>
  <c r="L86" i="30" s="1"/>
  <c r="B23" i="19"/>
  <c r="J70" i="11"/>
  <c r="J88" i="11" s="1"/>
  <c r="C21" i="19"/>
  <c r="D21" i="19" s="1"/>
  <c r="N83" i="30"/>
  <c r="O19" i="30"/>
  <c r="O54" i="30" s="1"/>
  <c r="O12" i="30"/>
  <c r="O47" i="30" s="1"/>
  <c r="O23" i="30"/>
  <c r="O58" i="30" s="1"/>
  <c r="N79" i="30"/>
  <c r="N80" i="30"/>
  <c r="N81" i="30"/>
  <c r="N78" i="30"/>
  <c r="K39" i="11"/>
  <c r="K75" i="11" s="1"/>
  <c r="K93" i="11" s="1"/>
  <c r="K38" i="11"/>
  <c r="K74" i="11" s="1"/>
  <c r="K92" i="11" s="1"/>
  <c r="L40" i="11"/>
  <c r="L76" i="11" s="1"/>
  <c r="L94" i="11" s="1"/>
  <c r="M33" i="30"/>
  <c r="M68" i="30" s="1"/>
  <c r="M87" i="30" s="1"/>
  <c r="M34" i="30"/>
  <c r="M69" i="30" s="1"/>
  <c r="M88" i="30" s="1"/>
  <c r="M35" i="30"/>
  <c r="M70" i="30" s="1"/>
  <c r="M89" i="30" s="1"/>
  <c r="M36" i="30"/>
  <c r="M71" i="30" s="1"/>
  <c r="M90" i="30" s="1"/>
  <c r="M32" i="30"/>
  <c r="N13" i="30"/>
  <c r="N48" i="30" s="1"/>
  <c r="K34" i="11"/>
  <c r="K35" i="11"/>
  <c r="K71" i="11" s="1"/>
  <c r="K89" i="11" s="1"/>
  <c r="O17" i="30"/>
  <c r="O52" i="30" s="1"/>
  <c r="K37" i="11"/>
  <c r="K73" i="11" s="1"/>
  <c r="K91" i="11" s="1"/>
  <c r="O20" i="30"/>
  <c r="O55" i="30" s="1"/>
  <c r="O9" i="30"/>
  <c r="O44" i="30" s="1"/>
  <c r="K72" i="11"/>
  <c r="K90" i="11" s="1"/>
  <c r="M59" i="11"/>
  <c r="M83" i="11" s="1"/>
  <c r="M85" i="11"/>
  <c r="O7" i="30"/>
  <c r="O42" i="30" s="1"/>
  <c r="N24" i="30"/>
  <c r="N59" i="30" s="1"/>
  <c r="O22" i="30"/>
  <c r="O57" i="30" s="1"/>
  <c r="O11" i="30"/>
  <c r="O46" i="30" s="1"/>
  <c r="O18" i="30"/>
  <c r="O53" i="30" s="1"/>
  <c r="O10" i="30"/>
  <c r="O45" i="30" s="1"/>
  <c r="P2" i="30"/>
  <c r="P10" i="30" s="1"/>
  <c r="P45" i="30" s="1"/>
  <c r="O6" i="30"/>
  <c r="O41" i="30" s="1"/>
  <c r="O8" i="30"/>
  <c r="O43" i="30" s="1"/>
  <c r="O21" i="30"/>
  <c r="O56" i="30" s="1"/>
  <c r="N50" i="11"/>
  <c r="M60" i="11"/>
  <c r="M84" i="11" s="1"/>
  <c r="M66" i="11"/>
  <c r="L30" i="11"/>
  <c r="L39" i="11" s="1"/>
  <c r="AC69" i="31"/>
  <c r="AD76" i="31"/>
  <c r="AC70" i="31"/>
  <c r="AC71" i="31"/>
  <c r="AC83" i="31"/>
  <c r="AC68" i="31"/>
  <c r="AD33" i="31"/>
  <c r="AD63" i="31" s="1"/>
  <c r="AD32" i="31"/>
  <c r="AD62" i="31" s="1"/>
  <c r="AC87" i="31"/>
  <c r="AC72" i="31"/>
  <c r="AD31" i="31"/>
  <c r="AD61" i="31" s="1"/>
  <c r="AD30" i="31"/>
  <c r="AD60" i="31" s="1"/>
  <c r="AD34" i="31"/>
  <c r="AD64" i="31" s="1"/>
  <c r="O3" i="11"/>
  <c r="N28" i="11"/>
  <c r="O3" i="30"/>
  <c r="N28" i="30"/>
  <c r="M63" i="30"/>
  <c r="M29" i="11"/>
  <c r="M58" i="11"/>
  <c r="M82" i="11" s="1"/>
  <c r="M24" i="11"/>
  <c r="M62" i="11" s="1"/>
  <c r="M25" i="11"/>
  <c r="L62" i="11"/>
  <c r="N11" i="11"/>
  <c r="N49" i="11" s="1"/>
  <c r="N22" i="11"/>
  <c r="M55" i="11"/>
  <c r="M79" i="11" s="1"/>
  <c r="M56" i="11"/>
  <c r="M80" i="11" s="1"/>
  <c r="M57" i="11"/>
  <c r="M81" i="11" s="1"/>
  <c r="L82" i="11"/>
  <c r="O2" i="11"/>
  <c r="N7" i="11"/>
  <c r="N45" i="11" s="1"/>
  <c r="N6" i="11"/>
  <c r="N44" i="11" s="1"/>
  <c r="N8" i="11"/>
  <c r="N46" i="11" s="1"/>
  <c r="N10" i="11"/>
  <c r="N48" i="11" s="1"/>
  <c r="N9" i="11"/>
  <c r="N47" i="11" s="1"/>
  <c r="N19" i="11"/>
  <c r="N21" i="11"/>
  <c r="N18" i="11"/>
  <c r="N17" i="11"/>
  <c r="N20" i="11"/>
  <c r="M13" i="11"/>
  <c r="M51" i="11" s="1"/>
  <c r="O23" i="11" l="1"/>
  <c r="O61" i="11" s="1"/>
  <c r="O12" i="11"/>
  <c r="O50" i="11" s="1"/>
  <c r="M67" i="30"/>
  <c r="M86" i="30" s="1"/>
  <c r="B24" i="19"/>
  <c r="O83" i="30"/>
  <c r="O79" i="30"/>
  <c r="K70" i="11"/>
  <c r="K88" i="11" s="1"/>
  <c r="C22" i="19"/>
  <c r="D22" i="19" s="1"/>
  <c r="O82" i="30"/>
  <c r="O91" i="30" s="1"/>
  <c r="P18" i="30"/>
  <c r="P53" i="30" s="1"/>
  <c r="P21" i="30"/>
  <c r="P56" i="30" s="1"/>
  <c r="P81" i="30" s="1"/>
  <c r="P8" i="30"/>
  <c r="P43" i="30" s="1"/>
  <c r="P6" i="30"/>
  <c r="P41" i="30" s="1"/>
  <c r="P23" i="30"/>
  <c r="P58" i="30" s="1"/>
  <c r="P12" i="30"/>
  <c r="P47" i="30" s="1"/>
  <c r="O81" i="30"/>
  <c r="O80" i="30"/>
  <c r="O78" i="30"/>
  <c r="O77" i="30"/>
  <c r="L34" i="11"/>
  <c r="L37" i="11"/>
  <c r="L73" i="11" s="1"/>
  <c r="L91" i="11" s="1"/>
  <c r="L35" i="11"/>
  <c r="L71" i="11" s="1"/>
  <c r="L89" i="11" s="1"/>
  <c r="L38" i="11"/>
  <c r="L74" i="11" s="1"/>
  <c r="L92" i="11" s="1"/>
  <c r="P22" i="30"/>
  <c r="P57" i="30" s="1"/>
  <c r="P82" i="30" s="1"/>
  <c r="P91" i="30" s="1"/>
  <c r="L36" i="11"/>
  <c r="L72" i="11" s="1"/>
  <c r="L90" i="11" s="1"/>
  <c r="N29" i="30"/>
  <c r="N38" i="30" s="1"/>
  <c r="N73" i="30" s="1"/>
  <c r="N92" i="30" s="1"/>
  <c r="M30" i="11"/>
  <c r="M39" i="11" s="1"/>
  <c r="M75" i="11" s="1"/>
  <c r="M93" i="11" s="1"/>
  <c r="M31" i="11"/>
  <c r="P17" i="30"/>
  <c r="P52" i="30" s="1"/>
  <c r="N59" i="11"/>
  <c r="N83" i="11" s="1"/>
  <c r="P9" i="30"/>
  <c r="P44" i="30" s="1"/>
  <c r="P11" i="30"/>
  <c r="P46" i="30" s="1"/>
  <c r="Q2" i="30"/>
  <c r="Q19" i="30" s="1"/>
  <c r="Q54" i="30" s="1"/>
  <c r="P7" i="30"/>
  <c r="P42" i="30" s="1"/>
  <c r="P19" i="30"/>
  <c r="P54" i="30" s="1"/>
  <c r="P20" i="30"/>
  <c r="P55" i="30" s="1"/>
  <c r="O24" i="30"/>
  <c r="O59" i="30" s="1"/>
  <c r="O13" i="30"/>
  <c r="O48" i="30" s="1"/>
  <c r="N85" i="11"/>
  <c r="N60" i="11"/>
  <c r="N84" i="11" s="1"/>
  <c r="L75" i="11"/>
  <c r="L93" i="11" s="1"/>
  <c r="N66" i="11"/>
  <c r="AD87" i="31"/>
  <c r="AD72" i="31"/>
  <c r="AD86" i="31"/>
  <c r="AD71" i="31"/>
  <c r="AD83" i="31"/>
  <c r="AD68" i="31"/>
  <c r="AD70" i="31"/>
  <c r="AD85" i="31"/>
  <c r="AD69" i="31"/>
  <c r="AD84" i="31"/>
  <c r="O28" i="11"/>
  <c r="P3" i="11"/>
  <c r="P3" i="30"/>
  <c r="O28" i="30"/>
  <c r="N63" i="30"/>
  <c r="N29" i="11"/>
  <c r="N31" i="11" s="1"/>
  <c r="N57" i="11"/>
  <c r="N81" i="11" s="1"/>
  <c r="N58" i="11"/>
  <c r="N24" i="11"/>
  <c r="N25" i="11"/>
  <c r="O11" i="11"/>
  <c r="O49" i="11" s="1"/>
  <c r="O22" i="11"/>
  <c r="N55" i="11"/>
  <c r="N79" i="11" s="1"/>
  <c r="N56" i="11"/>
  <c r="N80" i="11" s="1"/>
  <c r="P2" i="11"/>
  <c r="O10" i="11"/>
  <c r="O48" i="11" s="1"/>
  <c r="O7" i="11"/>
  <c r="O45" i="11" s="1"/>
  <c r="O8" i="11"/>
  <c r="O46" i="11" s="1"/>
  <c r="O9" i="11"/>
  <c r="O47" i="11" s="1"/>
  <c r="O6" i="11"/>
  <c r="O44" i="11" s="1"/>
  <c r="O21" i="11"/>
  <c r="O18" i="11"/>
  <c r="O17" i="11"/>
  <c r="O20" i="11"/>
  <c r="O19" i="11"/>
  <c r="N13" i="11"/>
  <c r="N51" i="11" s="1"/>
  <c r="P23" i="11" l="1"/>
  <c r="P61" i="11" s="1"/>
  <c r="P12" i="11"/>
  <c r="P50" i="11" s="1"/>
  <c r="P78" i="30"/>
  <c r="P77" i="30"/>
  <c r="L70" i="11"/>
  <c r="L88" i="11" s="1"/>
  <c r="C23" i="19"/>
  <c r="D23" i="19" s="1"/>
  <c r="P83" i="30"/>
  <c r="P79" i="30"/>
  <c r="Q18" i="30"/>
  <c r="Q53" i="30" s="1"/>
  <c r="Q11" i="30"/>
  <c r="Q46" i="30" s="1"/>
  <c r="Q23" i="30"/>
  <c r="Q58" i="30" s="1"/>
  <c r="Q12" i="30"/>
  <c r="Q47" i="30" s="1"/>
  <c r="R2" i="30"/>
  <c r="R8" i="30" s="1"/>
  <c r="R43" i="30" s="1"/>
  <c r="Q6" i="30"/>
  <c r="Q41" i="30" s="1"/>
  <c r="Q17" i="30"/>
  <c r="Q52" i="30" s="1"/>
  <c r="Q21" i="30"/>
  <c r="Q56" i="30" s="1"/>
  <c r="Q20" i="30"/>
  <c r="Q55" i="30" s="1"/>
  <c r="P80" i="30"/>
  <c r="P24" i="30"/>
  <c r="P59" i="30" s="1"/>
  <c r="Q8" i="30"/>
  <c r="Q43" i="30" s="1"/>
  <c r="Q79" i="30" s="1"/>
  <c r="M34" i="11"/>
  <c r="M36" i="11"/>
  <c r="M72" i="11" s="1"/>
  <c r="M90" i="11" s="1"/>
  <c r="M38" i="11"/>
  <c r="M74" i="11" s="1"/>
  <c r="M92" i="11" s="1"/>
  <c r="M37" i="11"/>
  <c r="M73" i="11" s="1"/>
  <c r="M91" i="11" s="1"/>
  <c r="M35" i="11"/>
  <c r="M71" i="11" s="1"/>
  <c r="M89" i="11" s="1"/>
  <c r="M40" i="11"/>
  <c r="M76" i="11" s="1"/>
  <c r="M94" i="11" s="1"/>
  <c r="N36" i="30"/>
  <c r="N71" i="30" s="1"/>
  <c r="N90" i="30" s="1"/>
  <c r="N34" i="30"/>
  <c r="N69" i="30" s="1"/>
  <c r="N88" i="30" s="1"/>
  <c r="N33" i="30"/>
  <c r="N68" i="30" s="1"/>
  <c r="N87" i="30" s="1"/>
  <c r="N35" i="30"/>
  <c r="N70" i="30" s="1"/>
  <c r="N89" i="30" s="1"/>
  <c r="N32" i="30"/>
  <c r="O29" i="30"/>
  <c r="O38" i="30" s="1"/>
  <c r="O73" i="30" s="1"/>
  <c r="O92" i="30" s="1"/>
  <c r="Q22" i="30"/>
  <c r="Q57" i="30" s="1"/>
  <c r="Q7" i="30"/>
  <c r="Q42" i="30" s="1"/>
  <c r="Q10" i="30"/>
  <c r="Q45" i="30" s="1"/>
  <c r="Q9" i="30"/>
  <c r="Q44" i="30" s="1"/>
  <c r="P13" i="30"/>
  <c r="P48" i="30" s="1"/>
  <c r="N40" i="11"/>
  <c r="N76" i="11" s="1"/>
  <c r="N94" i="11" s="1"/>
  <c r="O59" i="11"/>
  <c r="O83" i="11" s="1"/>
  <c r="O85" i="11"/>
  <c r="O60" i="11"/>
  <c r="O84" i="11" s="1"/>
  <c r="N30" i="11"/>
  <c r="N34" i="11" s="1"/>
  <c r="O66" i="11"/>
  <c r="P28" i="11"/>
  <c r="Q3" i="11"/>
  <c r="O63" i="30"/>
  <c r="O29" i="11"/>
  <c r="Q3" i="30"/>
  <c r="P28" i="30"/>
  <c r="N62" i="11"/>
  <c r="O57" i="11"/>
  <c r="O81" i="11" s="1"/>
  <c r="O55" i="11"/>
  <c r="O79" i="11" s="1"/>
  <c r="O24" i="11"/>
  <c r="O25" i="11"/>
  <c r="O58" i="11"/>
  <c r="O82" i="11" s="1"/>
  <c r="O56" i="11"/>
  <c r="O80" i="11" s="1"/>
  <c r="P11" i="11"/>
  <c r="P49" i="11" s="1"/>
  <c r="P22" i="11"/>
  <c r="N82" i="11"/>
  <c r="Q2" i="11"/>
  <c r="P6" i="11"/>
  <c r="P44" i="11" s="1"/>
  <c r="P7" i="11"/>
  <c r="P45" i="11" s="1"/>
  <c r="P9" i="11"/>
  <c r="P47" i="11" s="1"/>
  <c r="P8" i="11"/>
  <c r="P46" i="11" s="1"/>
  <c r="P10" i="11"/>
  <c r="P48" i="11" s="1"/>
  <c r="P19" i="11"/>
  <c r="P17" i="11"/>
  <c r="P21" i="11"/>
  <c r="P18" i="11"/>
  <c r="P20" i="11"/>
  <c r="O13" i="11"/>
  <c r="O51" i="11" s="1"/>
  <c r="Q12" i="11" l="1"/>
  <c r="Q50" i="11" s="1"/>
  <c r="Q23" i="11"/>
  <c r="Q78" i="30"/>
  <c r="R21" i="30"/>
  <c r="R56" i="30" s="1"/>
  <c r="R7" i="30"/>
  <c r="R42" i="30" s="1"/>
  <c r="R22" i="30"/>
  <c r="R57" i="30" s="1"/>
  <c r="R11" i="30"/>
  <c r="R46" i="30" s="1"/>
  <c r="N67" i="30"/>
  <c r="N86" i="30" s="1"/>
  <c r="B25" i="19"/>
  <c r="M70" i="11"/>
  <c r="M88" i="11" s="1"/>
  <c r="C24" i="19"/>
  <c r="D24" i="19" s="1"/>
  <c r="R82" i="30"/>
  <c r="R91" i="30" s="1"/>
  <c r="Q83" i="30"/>
  <c r="Q82" i="30"/>
  <c r="Q91" i="30" s="1"/>
  <c r="R17" i="30"/>
  <c r="R52" i="30" s="1"/>
  <c r="R9" i="30"/>
  <c r="R44" i="30" s="1"/>
  <c r="R19" i="30"/>
  <c r="R54" i="30" s="1"/>
  <c r="R79" i="30" s="1"/>
  <c r="Q77" i="30"/>
  <c r="Q24" i="30"/>
  <c r="Q59" i="30" s="1"/>
  <c r="R20" i="30"/>
  <c r="R55" i="30" s="1"/>
  <c r="R6" i="30"/>
  <c r="R41" i="30" s="1"/>
  <c r="R18" i="30"/>
  <c r="R53" i="30" s="1"/>
  <c r="R78" i="30" s="1"/>
  <c r="S2" i="30"/>
  <c r="S11" i="30" s="1"/>
  <c r="S46" i="30" s="1"/>
  <c r="R10" i="30"/>
  <c r="R45" i="30" s="1"/>
  <c r="R81" i="30" s="1"/>
  <c r="Q80" i="30"/>
  <c r="R23" i="30"/>
  <c r="R58" i="30" s="1"/>
  <c r="R12" i="30"/>
  <c r="R47" i="30" s="1"/>
  <c r="Q81" i="30"/>
  <c r="Q13" i="30"/>
  <c r="Q48" i="30" s="1"/>
  <c r="N35" i="11"/>
  <c r="N71" i="11" s="1"/>
  <c r="N89" i="11" s="1"/>
  <c r="N36" i="11"/>
  <c r="N72" i="11" s="1"/>
  <c r="N90" i="11" s="1"/>
  <c r="N37" i="11"/>
  <c r="N73" i="11" s="1"/>
  <c r="N91" i="11" s="1"/>
  <c r="N38" i="11"/>
  <c r="N74" i="11" s="1"/>
  <c r="N92" i="11" s="1"/>
  <c r="O30" i="11"/>
  <c r="O39" i="11" s="1"/>
  <c r="O75" i="11" s="1"/>
  <c r="O93" i="11" s="1"/>
  <c r="O31" i="11"/>
  <c r="P29" i="30"/>
  <c r="P38" i="30" s="1"/>
  <c r="P73" i="30" s="1"/>
  <c r="P92" i="30" s="1"/>
  <c r="O33" i="30"/>
  <c r="O68" i="30" s="1"/>
  <c r="O87" i="30" s="1"/>
  <c r="O35" i="30"/>
  <c r="O70" i="30" s="1"/>
  <c r="O89" i="30" s="1"/>
  <c r="O36" i="30"/>
  <c r="O71" i="30" s="1"/>
  <c r="O90" i="30" s="1"/>
  <c r="O34" i="30"/>
  <c r="O69" i="30" s="1"/>
  <c r="O88" i="30" s="1"/>
  <c r="O32" i="30"/>
  <c r="P59" i="11"/>
  <c r="P83" i="11" s="1"/>
  <c r="N39" i="11"/>
  <c r="N75" i="11" s="1"/>
  <c r="N93" i="11" s="1"/>
  <c r="P85" i="11"/>
  <c r="Q61" i="11"/>
  <c r="P60" i="11"/>
  <c r="P84" i="11" s="1"/>
  <c r="N70" i="11"/>
  <c r="N88" i="11" s="1"/>
  <c r="P66" i="11"/>
  <c r="Q28" i="11"/>
  <c r="R3" i="11"/>
  <c r="P29" i="11"/>
  <c r="P31" i="11" s="1"/>
  <c r="P63" i="30"/>
  <c r="Q28" i="30"/>
  <c r="R3" i="30"/>
  <c r="P58" i="11"/>
  <c r="P82" i="11" s="1"/>
  <c r="P56" i="11"/>
  <c r="P80" i="11" s="1"/>
  <c r="P55" i="11"/>
  <c r="P79" i="11" s="1"/>
  <c r="P24" i="11"/>
  <c r="P25" i="11"/>
  <c r="P57" i="11"/>
  <c r="P81" i="11" s="1"/>
  <c r="Q11" i="11"/>
  <c r="Q49" i="11" s="1"/>
  <c r="Q22" i="11"/>
  <c r="O62" i="11"/>
  <c r="P13" i="11"/>
  <c r="P51" i="11" s="1"/>
  <c r="R2" i="11"/>
  <c r="Q7" i="11"/>
  <c r="Q45" i="11" s="1"/>
  <c r="Q6" i="11"/>
  <c r="Q44" i="11" s="1"/>
  <c r="Q9" i="11"/>
  <c r="Q47" i="11" s="1"/>
  <c r="Q10" i="11"/>
  <c r="Q48" i="11" s="1"/>
  <c r="Q8" i="11"/>
  <c r="Q46" i="11" s="1"/>
  <c r="Q18" i="11"/>
  <c r="Q19" i="11"/>
  <c r="Q17" i="11"/>
  <c r="Q20" i="11"/>
  <c r="Q21" i="11"/>
  <c r="R12" i="11" l="1"/>
  <c r="R50" i="11" s="1"/>
  <c r="R23" i="11"/>
  <c r="R61" i="11" s="1"/>
  <c r="C25" i="19"/>
  <c r="D25" i="19" s="1"/>
  <c r="R77" i="30"/>
  <c r="R80" i="30"/>
  <c r="O67" i="30"/>
  <c r="O86" i="30" s="1"/>
  <c r="B26" i="19"/>
  <c r="R83" i="30"/>
  <c r="S8" i="30"/>
  <c r="S43" i="30" s="1"/>
  <c r="S6" i="30"/>
  <c r="S41" i="30" s="1"/>
  <c r="S9" i="30"/>
  <c r="S44" i="30" s="1"/>
  <c r="S20" i="30"/>
  <c r="S55" i="30" s="1"/>
  <c r="S19" i="30"/>
  <c r="S54" i="30" s="1"/>
  <c r="S79" i="30" s="1"/>
  <c r="S10" i="30"/>
  <c r="S45" i="30" s="1"/>
  <c r="T2" i="30"/>
  <c r="T23" i="30" s="1"/>
  <c r="T58" i="30" s="1"/>
  <c r="S12" i="30"/>
  <c r="S47" i="30" s="1"/>
  <c r="R24" i="30"/>
  <c r="R59" i="30" s="1"/>
  <c r="R13" i="30"/>
  <c r="R48" i="30" s="1"/>
  <c r="S17" i="30"/>
  <c r="S52" i="30" s="1"/>
  <c r="S7" i="30"/>
  <c r="S42" i="30" s="1"/>
  <c r="S23" i="30"/>
  <c r="S58" i="30" s="1"/>
  <c r="S21" i="30"/>
  <c r="S56" i="30" s="1"/>
  <c r="S22" i="30"/>
  <c r="S57" i="30" s="1"/>
  <c r="S82" i="30" s="1"/>
  <c r="S91" i="30" s="1"/>
  <c r="S18" i="30"/>
  <c r="S53" i="30" s="1"/>
  <c r="Q29" i="30"/>
  <c r="Q38" i="30" s="1"/>
  <c r="Q73" i="30" s="1"/>
  <c r="Q92" i="30" s="1"/>
  <c r="O35" i="11"/>
  <c r="O71" i="11" s="1"/>
  <c r="O89" i="11" s="1"/>
  <c r="O38" i="11"/>
  <c r="O74" i="11" s="1"/>
  <c r="O92" i="11" s="1"/>
  <c r="O34" i="11"/>
  <c r="O37" i="11"/>
  <c r="O73" i="11" s="1"/>
  <c r="O91" i="11" s="1"/>
  <c r="O36" i="11"/>
  <c r="O72" i="11" s="1"/>
  <c r="O90" i="11" s="1"/>
  <c r="O40" i="11"/>
  <c r="O76" i="11" s="1"/>
  <c r="O94" i="11" s="1"/>
  <c r="P33" i="30"/>
  <c r="P68" i="30" s="1"/>
  <c r="P87" i="30" s="1"/>
  <c r="P34" i="30"/>
  <c r="P69" i="30" s="1"/>
  <c r="P88" i="30" s="1"/>
  <c r="P35" i="30"/>
  <c r="P70" i="30" s="1"/>
  <c r="P89" i="30" s="1"/>
  <c r="P36" i="30"/>
  <c r="P71" i="30" s="1"/>
  <c r="P90" i="30" s="1"/>
  <c r="P32" i="30"/>
  <c r="P40" i="11"/>
  <c r="P76" i="11" s="1"/>
  <c r="P94" i="11" s="1"/>
  <c r="Q59" i="11"/>
  <c r="Q83" i="11" s="1"/>
  <c r="Q85" i="11"/>
  <c r="Q60" i="11"/>
  <c r="Q84" i="11" s="1"/>
  <c r="P30" i="11"/>
  <c r="P35" i="11" s="1"/>
  <c r="Q66" i="11"/>
  <c r="S3" i="11"/>
  <c r="R28" i="11"/>
  <c r="S3" i="30"/>
  <c r="R28" i="30"/>
  <c r="Q63" i="30"/>
  <c r="Q29" i="11"/>
  <c r="Q31" i="11" s="1"/>
  <c r="Q58" i="11"/>
  <c r="Q82" i="11" s="1"/>
  <c r="Q55" i="11"/>
  <c r="Q79" i="11" s="1"/>
  <c r="Q24" i="11"/>
  <c r="Q25" i="11"/>
  <c r="Q57" i="11"/>
  <c r="Q81" i="11" s="1"/>
  <c r="Q56" i="11"/>
  <c r="Q80" i="11" s="1"/>
  <c r="R11" i="11"/>
  <c r="R49" i="11" s="1"/>
  <c r="R22" i="11"/>
  <c r="P62" i="11"/>
  <c r="Q13" i="11"/>
  <c r="Q51" i="11" s="1"/>
  <c r="S2" i="11"/>
  <c r="R8" i="11"/>
  <c r="R46" i="11" s="1"/>
  <c r="R7" i="11"/>
  <c r="R45" i="11" s="1"/>
  <c r="R6" i="11"/>
  <c r="R44" i="11" s="1"/>
  <c r="R10" i="11"/>
  <c r="R48" i="11" s="1"/>
  <c r="R9" i="11"/>
  <c r="R47" i="11" s="1"/>
  <c r="R19" i="11"/>
  <c r="R20" i="11"/>
  <c r="R21" i="11"/>
  <c r="R17" i="11"/>
  <c r="R18" i="11"/>
  <c r="T6" i="30"/>
  <c r="T41" i="30" s="1"/>
  <c r="T19" i="30"/>
  <c r="T54" i="30" s="1"/>
  <c r="T9" i="30"/>
  <c r="T44" i="30" s="1"/>
  <c r="S23" i="11" l="1"/>
  <c r="S61" i="11" s="1"/>
  <c r="S12" i="11"/>
  <c r="S50" i="11" s="1"/>
  <c r="S80" i="30"/>
  <c r="S77" i="30"/>
  <c r="P67" i="30"/>
  <c r="P86" i="30" s="1"/>
  <c r="B27" i="19"/>
  <c r="O70" i="11"/>
  <c r="O88" i="11" s="1"/>
  <c r="C26" i="19"/>
  <c r="D26" i="19" s="1"/>
  <c r="S83" i="30"/>
  <c r="U2" i="30"/>
  <c r="U19" i="30" s="1"/>
  <c r="U54" i="30" s="1"/>
  <c r="T18" i="30"/>
  <c r="T53" i="30" s="1"/>
  <c r="T17" i="30"/>
  <c r="T52" i="30" s="1"/>
  <c r="T77" i="30" s="1"/>
  <c r="T21" i="30"/>
  <c r="T56" i="30" s="1"/>
  <c r="T10" i="30"/>
  <c r="T45" i="30" s="1"/>
  <c r="T22" i="30"/>
  <c r="T57" i="30" s="1"/>
  <c r="T11" i="30"/>
  <c r="T46" i="30" s="1"/>
  <c r="S78" i="30"/>
  <c r="T8" i="30"/>
  <c r="T43" i="30" s="1"/>
  <c r="T79" i="30" s="1"/>
  <c r="T20" i="30"/>
  <c r="T55" i="30" s="1"/>
  <c r="T80" i="30" s="1"/>
  <c r="S81" i="30"/>
  <c r="T7" i="30"/>
  <c r="T42" i="30" s="1"/>
  <c r="T12" i="30"/>
  <c r="T47" i="30" s="1"/>
  <c r="T83" i="30" s="1"/>
  <c r="S24" i="30"/>
  <c r="S59" i="30" s="1"/>
  <c r="S13" i="30"/>
  <c r="S48" i="30" s="1"/>
  <c r="U23" i="30"/>
  <c r="U58" i="30" s="1"/>
  <c r="U12" i="30"/>
  <c r="U47" i="30" s="1"/>
  <c r="P36" i="11"/>
  <c r="P72" i="11" s="1"/>
  <c r="P90" i="11" s="1"/>
  <c r="P37" i="11"/>
  <c r="P73" i="11" s="1"/>
  <c r="P91" i="11" s="1"/>
  <c r="P34" i="11"/>
  <c r="P38" i="11"/>
  <c r="P74" i="11" s="1"/>
  <c r="P92" i="11" s="1"/>
  <c r="Q40" i="11"/>
  <c r="Q76" i="11" s="1"/>
  <c r="Q94" i="11" s="1"/>
  <c r="P39" i="11"/>
  <c r="P75" i="11" s="1"/>
  <c r="P93" i="11" s="1"/>
  <c r="Q35" i="30"/>
  <c r="Q70" i="30" s="1"/>
  <c r="Q89" i="30" s="1"/>
  <c r="Q36" i="30"/>
  <c r="Q71" i="30" s="1"/>
  <c r="Q90" i="30" s="1"/>
  <c r="Q33" i="30"/>
  <c r="Q68" i="30" s="1"/>
  <c r="Q87" i="30" s="1"/>
  <c r="Q34" i="30"/>
  <c r="Q69" i="30" s="1"/>
  <c r="Q88" i="30" s="1"/>
  <c r="Q32" i="30"/>
  <c r="R29" i="30"/>
  <c r="R38" i="30" s="1"/>
  <c r="R73" i="30" s="1"/>
  <c r="R92" i="30" s="1"/>
  <c r="R59" i="11"/>
  <c r="R83" i="11" s="1"/>
  <c r="R85" i="11"/>
  <c r="P71" i="11"/>
  <c r="P89" i="11" s="1"/>
  <c r="R60" i="11"/>
  <c r="R84" i="11" s="1"/>
  <c r="R66" i="11"/>
  <c r="Q30" i="11"/>
  <c r="Q37" i="11" s="1"/>
  <c r="S28" i="11"/>
  <c r="T3" i="11"/>
  <c r="R63" i="30"/>
  <c r="R29" i="11"/>
  <c r="R31" i="11" s="1"/>
  <c r="T3" i="30"/>
  <c r="S28" i="30"/>
  <c r="R55" i="11"/>
  <c r="R79" i="11" s="1"/>
  <c r="R25" i="11"/>
  <c r="R24" i="11"/>
  <c r="R58" i="11"/>
  <c r="R82" i="11" s="1"/>
  <c r="R57" i="11"/>
  <c r="R81" i="11" s="1"/>
  <c r="R56" i="11"/>
  <c r="R80" i="11" s="1"/>
  <c r="S11" i="11"/>
  <c r="S49" i="11" s="1"/>
  <c r="S22" i="11"/>
  <c r="Q62" i="11"/>
  <c r="T2" i="11"/>
  <c r="S9" i="11"/>
  <c r="S47" i="11" s="1"/>
  <c r="S6" i="11"/>
  <c r="S44" i="11" s="1"/>
  <c r="S10" i="11"/>
  <c r="S48" i="11" s="1"/>
  <c r="S8" i="11"/>
  <c r="S46" i="11" s="1"/>
  <c r="S7" i="11"/>
  <c r="S45" i="11" s="1"/>
  <c r="S17" i="11"/>
  <c r="S20" i="11"/>
  <c r="S19" i="11"/>
  <c r="S18" i="11"/>
  <c r="S21" i="11"/>
  <c r="R13" i="11"/>
  <c r="R51" i="11" s="1"/>
  <c r="U20" i="30"/>
  <c r="U55" i="30" s="1"/>
  <c r="T23" i="11" l="1"/>
  <c r="T61" i="11" s="1"/>
  <c r="T12" i="11"/>
  <c r="T50" i="11" s="1"/>
  <c r="U8" i="30"/>
  <c r="U43" i="30" s="1"/>
  <c r="U21" i="30"/>
  <c r="U56" i="30" s="1"/>
  <c r="U6" i="30"/>
  <c r="U41" i="30" s="1"/>
  <c r="U17" i="30"/>
  <c r="U52" i="30" s="1"/>
  <c r="U10" i="30"/>
  <c r="U45" i="30" s="1"/>
  <c r="U18" i="30"/>
  <c r="U53" i="30" s="1"/>
  <c r="U11" i="30"/>
  <c r="U46" i="30" s="1"/>
  <c r="U7" i="30"/>
  <c r="U42" i="30" s="1"/>
  <c r="U22" i="30"/>
  <c r="U57" i="30" s="1"/>
  <c r="U82" i="30" s="1"/>
  <c r="U91" i="30" s="1"/>
  <c r="V2" i="30"/>
  <c r="V10" i="30" s="1"/>
  <c r="V45" i="30" s="1"/>
  <c r="Q67" i="30"/>
  <c r="Q86" i="30" s="1"/>
  <c r="B28" i="19"/>
  <c r="P70" i="11"/>
  <c r="P88" i="11" s="1"/>
  <c r="C27" i="19"/>
  <c r="D27" i="19" s="1"/>
  <c r="T82" i="30"/>
  <c r="T91" i="30" s="1"/>
  <c r="T81" i="30"/>
  <c r="U83" i="30"/>
  <c r="U9" i="30"/>
  <c r="U44" i="30" s="1"/>
  <c r="U80" i="30" s="1"/>
  <c r="T78" i="30"/>
  <c r="T24" i="30"/>
  <c r="T59" i="30" s="1"/>
  <c r="T13" i="30"/>
  <c r="T48" i="30" s="1"/>
  <c r="V23" i="30"/>
  <c r="V58" i="30" s="1"/>
  <c r="V12" i="30"/>
  <c r="V47" i="30" s="1"/>
  <c r="Q35" i="11"/>
  <c r="Q71" i="11" s="1"/>
  <c r="Q89" i="11" s="1"/>
  <c r="Q36" i="11"/>
  <c r="Q72" i="11" s="1"/>
  <c r="Q90" i="11" s="1"/>
  <c r="Q34" i="11"/>
  <c r="C28" i="19" s="1"/>
  <c r="S29" i="30"/>
  <c r="S38" i="30" s="1"/>
  <c r="S73" i="30" s="1"/>
  <c r="S92" i="30" s="1"/>
  <c r="R40" i="11"/>
  <c r="R76" i="11" s="1"/>
  <c r="R94" i="11" s="1"/>
  <c r="Q38" i="11"/>
  <c r="Q74" i="11" s="1"/>
  <c r="Q92" i="11" s="1"/>
  <c r="R35" i="30"/>
  <c r="R70" i="30" s="1"/>
  <c r="R89" i="30" s="1"/>
  <c r="R33" i="30"/>
  <c r="R68" i="30" s="1"/>
  <c r="R87" i="30" s="1"/>
  <c r="R36" i="30"/>
  <c r="R71" i="30" s="1"/>
  <c r="R90" i="30" s="1"/>
  <c r="R34" i="30"/>
  <c r="R69" i="30" s="1"/>
  <c r="R88" i="30" s="1"/>
  <c r="R32" i="30"/>
  <c r="S59" i="11"/>
  <c r="S83" i="11" s="1"/>
  <c r="Q39" i="11"/>
  <c r="Q75" i="11" s="1"/>
  <c r="Q93" i="11" s="1"/>
  <c r="S85" i="11"/>
  <c r="S60" i="11"/>
  <c r="S84" i="11" s="1"/>
  <c r="Q73" i="11"/>
  <c r="Q91" i="11" s="1"/>
  <c r="R30" i="11"/>
  <c r="R34" i="11" s="1"/>
  <c r="S66" i="11"/>
  <c r="U3" i="11"/>
  <c r="T28" i="11"/>
  <c r="S63" i="30"/>
  <c r="S29" i="11"/>
  <c r="S31" i="11" s="1"/>
  <c r="T28" i="30"/>
  <c r="U3" i="30"/>
  <c r="S56" i="11"/>
  <c r="S80" i="11" s="1"/>
  <c r="S57" i="11"/>
  <c r="S81" i="11" s="1"/>
  <c r="S58" i="11"/>
  <c r="S82" i="11" s="1"/>
  <c r="S55" i="11"/>
  <c r="S79" i="11" s="1"/>
  <c r="S25" i="11"/>
  <c r="S24" i="11"/>
  <c r="S62" i="11" s="1"/>
  <c r="T11" i="11"/>
  <c r="T49" i="11" s="1"/>
  <c r="T22" i="11"/>
  <c r="U79" i="30"/>
  <c r="U77" i="30"/>
  <c r="R62" i="11"/>
  <c r="S13" i="11"/>
  <c r="S51" i="11" s="1"/>
  <c r="U2" i="11"/>
  <c r="T6" i="11"/>
  <c r="T44" i="11" s="1"/>
  <c r="T8" i="11"/>
  <c r="T46" i="11" s="1"/>
  <c r="T7" i="11"/>
  <c r="T45" i="11" s="1"/>
  <c r="T10" i="11"/>
  <c r="T48" i="11" s="1"/>
  <c r="T9" i="11"/>
  <c r="T47" i="11" s="1"/>
  <c r="T18" i="11"/>
  <c r="T21" i="11"/>
  <c r="T20" i="11"/>
  <c r="T19" i="11"/>
  <c r="T17" i="11"/>
  <c r="W2" i="30"/>
  <c r="V17" i="30"/>
  <c r="V52" i="30" s="1"/>
  <c r="V19" i="30"/>
  <c r="V54" i="30" s="1"/>
  <c r="V6" i="30"/>
  <c r="V41" i="30" s="1"/>
  <c r="V9" i="30"/>
  <c r="V44" i="30" s="1"/>
  <c r="V21" i="30"/>
  <c r="V56" i="30" s="1"/>
  <c r="V18" i="30"/>
  <c r="V53" i="30" s="1"/>
  <c r="U12" i="11" l="1"/>
  <c r="U50" i="11" s="1"/>
  <c r="U23" i="11"/>
  <c r="U61" i="11" s="1"/>
  <c r="U78" i="30"/>
  <c r="U81" i="30"/>
  <c r="V8" i="30"/>
  <c r="V43" i="30" s="1"/>
  <c r="V22" i="30"/>
  <c r="V57" i="30" s="1"/>
  <c r="V20" i="30"/>
  <c r="V55" i="30" s="1"/>
  <c r="U24" i="30"/>
  <c r="U59" i="30" s="1"/>
  <c r="V11" i="30"/>
  <c r="V46" i="30" s="1"/>
  <c r="V7" i="30"/>
  <c r="V42" i="30" s="1"/>
  <c r="V82" i="30"/>
  <c r="V91" i="30" s="1"/>
  <c r="R67" i="30"/>
  <c r="R86" i="30" s="1"/>
  <c r="B29" i="19"/>
  <c r="V83" i="30"/>
  <c r="U13" i="30"/>
  <c r="U48" i="30" s="1"/>
  <c r="W23" i="30"/>
  <c r="W58" i="30" s="1"/>
  <c r="W12" i="30"/>
  <c r="W47" i="30" s="1"/>
  <c r="R38" i="11"/>
  <c r="R74" i="11" s="1"/>
  <c r="R92" i="11" s="1"/>
  <c r="R36" i="11"/>
  <c r="R72" i="11" s="1"/>
  <c r="R90" i="11" s="1"/>
  <c r="R37" i="11"/>
  <c r="R73" i="11" s="1"/>
  <c r="R91" i="11" s="1"/>
  <c r="R35" i="11"/>
  <c r="R71" i="11" s="1"/>
  <c r="R89" i="11" s="1"/>
  <c r="R39" i="11"/>
  <c r="R75" i="11" s="1"/>
  <c r="R93" i="11" s="1"/>
  <c r="D28" i="19"/>
  <c r="S35" i="30"/>
  <c r="S70" i="30" s="1"/>
  <c r="S89" i="30" s="1"/>
  <c r="S33" i="30"/>
  <c r="S68" i="30" s="1"/>
  <c r="S87" i="30" s="1"/>
  <c r="S36" i="30"/>
  <c r="S71" i="30" s="1"/>
  <c r="S90" i="30" s="1"/>
  <c r="S34" i="30"/>
  <c r="S69" i="30" s="1"/>
  <c r="S88" i="30" s="1"/>
  <c r="S32" i="30"/>
  <c r="T29" i="30"/>
  <c r="T38" i="30" s="1"/>
  <c r="T73" i="30" s="1"/>
  <c r="T92" i="30" s="1"/>
  <c r="S40" i="11"/>
  <c r="S76" i="11" s="1"/>
  <c r="S94" i="11" s="1"/>
  <c r="R70" i="11"/>
  <c r="R88" i="11" s="1"/>
  <c r="Q70" i="11"/>
  <c r="Q88" i="11" s="1"/>
  <c r="T59" i="11"/>
  <c r="T83" i="11" s="1"/>
  <c r="T85" i="11"/>
  <c r="T60" i="11"/>
  <c r="T84" i="11" s="1"/>
  <c r="S30" i="11"/>
  <c r="S38" i="11" s="1"/>
  <c r="T66" i="11"/>
  <c r="V3" i="11"/>
  <c r="U28" i="11"/>
  <c r="U28" i="30"/>
  <c r="V3" i="30"/>
  <c r="T63" i="30"/>
  <c r="T29" i="11"/>
  <c r="T31" i="11" s="1"/>
  <c r="W11" i="30"/>
  <c r="W46" i="30" s="1"/>
  <c r="W22" i="30"/>
  <c r="W57" i="30" s="1"/>
  <c r="T55" i="11"/>
  <c r="T79" i="11" s="1"/>
  <c r="T25" i="11"/>
  <c r="T24" i="11"/>
  <c r="T57" i="11"/>
  <c r="T81" i="11" s="1"/>
  <c r="T58" i="11"/>
  <c r="T82" i="11" s="1"/>
  <c r="T56" i="11"/>
  <c r="T80" i="11" s="1"/>
  <c r="U11" i="11"/>
  <c r="U49" i="11" s="1"/>
  <c r="U22" i="11"/>
  <c r="V81" i="30"/>
  <c r="V80" i="30"/>
  <c r="V79" i="30"/>
  <c r="V77" i="30"/>
  <c r="V78" i="30"/>
  <c r="T13" i="11"/>
  <c r="T51" i="11" s="1"/>
  <c r="V2" i="11"/>
  <c r="U10" i="11"/>
  <c r="U48" i="11" s="1"/>
  <c r="U9" i="11"/>
  <c r="U47" i="11" s="1"/>
  <c r="U6" i="11"/>
  <c r="U44" i="11" s="1"/>
  <c r="U8" i="11"/>
  <c r="U46" i="11" s="1"/>
  <c r="U7" i="11"/>
  <c r="U45" i="11" s="1"/>
  <c r="U19" i="11"/>
  <c r="U21" i="11"/>
  <c r="U17" i="11"/>
  <c r="U18" i="11"/>
  <c r="U20" i="11"/>
  <c r="V13" i="30"/>
  <c r="V48" i="30" s="1"/>
  <c r="W7" i="30"/>
  <c r="W42" i="30" s="1"/>
  <c r="W21" i="30"/>
  <c r="W56" i="30" s="1"/>
  <c r="W10" i="30"/>
  <c r="W45" i="30" s="1"/>
  <c r="W20" i="30"/>
  <c r="W55" i="30" s="1"/>
  <c r="X2" i="30"/>
  <c r="W18" i="30"/>
  <c r="W53" i="30" s="1"/>
  <c r="W19" i="30"/>
  <c r="W54" i="30" s="1"/>
  <c r="W17" i="30"/>
  <c r="W52" i="30" s="1"/>
  <c r="W9" i="30"/>
  <c r="W44" i="30" s="1"/>
  <c r="W6" i="30"/>
  <c r="W41" i="30" s="1"/>
  <c r="W8" i="30"/>
  <c r="W43" i="30" s="1"/>
  <c r="V24" i="30"/>
  <c r="V23" i="11" l="1"/>
  <c r="V61" i="11" s="1"/>
  <c r="V12" i="11"/>
  <c r="C29" i="19"/>
  <c r="D29" i="19" s="1"/>
  <c r="W82" i="30"/>
  <c r="W91" i="30" s="1"/>
  <c r="S67" i="30"/>
  <c r="S86" i="30" s="1"/>
  <c r="B30" i="19"/>
  <c r="W83" i="30"/>
  <c r="X23" i="30"/>
  <c r="X58" i="30" s="1"/>
  <c r="X12" i="30"/>
  <c r="X47" i="30" s="1"/>
  <c r="S36" i="11"/>
  <c r="S72" i="11" s="1"/>
  <c r="S90" i="11" s="1"/>
  <c r="S37" i="11"/>
  <c r="S73" i="11" s="1"/>
  <c r="S91" i="11" s="1"/>
  <c r="T40" i="11"/>
  <c r="T76" i="11" s="1"/>
  <c r="T94" i="11" s="1"/>
  <c r="U29" i="30"/>
  <c r="U38" i="30" s="1"/>
  <c r="U73" i="30" s="1"/>
  <c r="U92" i="30" s="1"/>
  <c r="T35" i="30"/>
  <c r="T70" i="30" s="1"/>
  <c r="T89" i="30" s="1"/>
  <c r="T36" i="30"/>
  <c r="T71" i="30" s="1"/>
  <c r="T90" i="30" s="1"/>
  <c r="T33" i="30"/>
  <c r="T68" i="30" s="1"/>
  <c r="T87" i="30" s="1"/>
  <c r="T34" i="30"/>
  <c r="T69" i="30" s="1"/>
  <c r="T88" i="30" s="1"/>
  <c r="T32" i="30"/>
  <c r="B31" i="19" s="1"/>
  <c r="S35" i="11"/>
  <c r="S71" i="11" s="1"/>
  <c r="S89" i="11" s="1"/>
  <c r="S34" i="11"/>
  <c r="U59" i="11"/>
  <c r="U83" i="11" s="1"/>
  <c r="S39" i="11"/>
  <c r="S75" i="11" s="1"/>
  <c r="S93" i="11" s="1"/>
  <c r="U85" i="11"/>
  <c r="V50" i="11"/>
  <c r="U60" i="11"/>
  <c r="U84" i="11" s="1"/>
  <c r="S74" i="11"/>
  <c r="S92" i="11" s="1"/>
  <c r="U66" i="11"/>
  <c r="T30" i="11"/>
  <c r="T36" i="11" s="1"/>
  <c r="W3" i="11"/>
  <c r="V28" i="11"/>
  <c r="W3" i="30"/>
  <c r="V28" i="30"/>
  <c r="U63" i="30"/>
  <c r="U29" i="11"/>
  <c r="U31" i="11" s="1"/>
  <c r="X11" i="30"/>
  <c r="X46" i="30" s="1"/>
  <c r="X22" i="30"/>
  <c r="X57" i="30" s="1"/>
  <c r="U57" i="11"/>
  <c r="U81" i="11" s="1"/>
  <c r="U58" i="11"/>
  <c r="U82" i="11" s="1"/>
  <c r="U56" i="11"/>
  <c r="U80" i="11" s="1"/>
  <c r="U55" i="11"/>
  <c r="U79" i="11" s="1"/>
  <c r="U25" i="11"/>
  <c r="U24" i="11"/>
  <c r="W80" i="30"/>
  <c r="V11" i="11"/>
  <c r="V49" i="11" s="1"/>
  <c r="V22" i="11"/>
  <c r="W79" i="30"/>
  <c r="V59" i="30"/>
  <c r="W78" i="30"/>
  <c r="W77" i="30"/>
  <c r="W81" i="30"/>
  <c r="T62" i="11"/>
  <c r="U13" i="11"/>
  <c r="U51" i="11" s="1"/>
  <c r="W2" i="11"/>
  <c r="V10" i="11"/>
  <c r="V48" i="11" s="1"/>
  <c r="V9" i="11"/>
  <c r="V47" i="11" s="1"/>
  <c r="V8" i="11"/>
  <c r="V46" i="11" s="1"/>
  <c r="V7" i="11"/>
  <c r="V45" i="11" s="1"/>
  <c r="V6" i="11"/>
  <c r="V44" i="11" s="1"/>
  <c r="V18" i="11"/>
  <c r="V20" i="11"/>
  <c r="V19" i="11"/>
  <c r="V21" i="11"/>
  <c r="V17" i="11"/>
  <c r="X21" i="30"/>
  <c r="X56" i="30" s="1"/>
  <c r="X7" i="30"/>
  <c r="X42" i="30" s="1"/>
  <c r="X6" i="30"/>
  <c r="X41" i="30" s="1"/>
  <c r="X9" i="30"/>
  <c r="X44" i="30" s="1"/>
  <c r="X19" i="30"/>
  <c r="X54" i="30" s="1"/>
  <c r="X20" i="30"/>
  <c r="X55" i="30" s="1"/>
  <c r="X18" i="30"/>
  <c r="X53" i="30" s="1"/>
  <c r="Y2" i="30"/>
  <c r="X10" i="30"/>
  <c r="X45" i="30" s="1"/>
  <c r="X8" i="30"/>
  <c r="X43" i="30" s="1"/>
  <c r="X17" i="30"/>
  <c r="X52" i="30" s="1"/>
  <c r="W13" i="30"/>
  <c r="W48" i="30" s="1"/>
  <c r="W24" i="30"/>
  <c r="W23" i="11" l="1"/>
  <c r="W61" i="11" s="1"/>
  <c r="W12" i="11"/>
  <c r="W50" i="11" s="1"/>
  <c r="S70" i="11"/>
  <c r="S88" i="11" s="1"/>
  <c r="C30" i="19"/>
  <c r="D30" i="19" s="1"/>
  <c r="X82" i="30"/>
  <c r="X91" i="30" s="1"/>
  <c r="X83" i="30"/>
  <c r="Y23" i="30"/>
  <c r="Y58" i="30" s="1"/>
  <c r="Y12" i="30"/>
  <c r="Y47" i="30" s="1"/>
  <c r="T39" i="11"/>
  <c r="T75" i="11" s="1"/>
  <c r="T93" i="11" s="1"/>
  <c r="U33" i="30"/>
  <c r="U68" i="30" s="1"/>
  <c r="U87" i="30" s="1"/>
  <c r="U34" i="30"/>
  <c r="U69" i="30" s="1"/>
  <c r="U88" i="30" s="1"/>
  <c r="U35" i="30"/>
  <c r="U70" i="30" s="1"/>
  <c r="U89" i="30" s="1"/>
  <c r="U36" i="30"/>
  <c r="U71" i="30" s="1"/>
  <c r="U90" i="30" s="1"/>
  <c r="U32" i="30"/>
  <c r="V29" i="30"/>
  <c r="V38" i="30" s="1"/>
  <c r="V73" i="30" s="1"/>
  <c r="V92" i="30" s="1"/>
  <c r="T35" i="11"/>
  <c r="T71" i="11" s="1"/>
  <c r="T89" i="11" s="1"/>
  <c r="T34" i="11"/>
  <c r="T37" i="11"/>
  <c r="T73" i="11" s="1"/>
  <c r="T91" i="11" s="1"/>
  <c r="T67" i="30"/>
  <c r="T86" i="30" s="1"/>
  <c r="T38" i="11"/>
  <c r="T74" i="11" s="1"/>
  <c r="T92" i="11" s="1"/>
  <c r="U40" i="11"/>
  <c r="U76" i="11" s="1"/>
  <c r="U94" i="11" s="1"/>
  <c r="V59" i="11"/>
  <c r="V83" i="11" s="1"/>
  <c r="T72" i="11"/>
  <c r="T90" i="11" s="1"/>
  <c r="V85" i="11"/>
  <c r="V60" i="11"/>
  <c r="V84" i="11" s="1"/>
  <c r="V66" i="11"/>
  <c r="U30" i="11"/>
  <c r="U39" i="11" s="1"/>
  <c r="W28" i="11"/>
  <c r="X3" i="11"/>
  <c r="V63" i="30"/>
  <c r="V29" i="11"/>
  <c r="V31" i="11" s="1"/>
  <c r="X3" i="30"/>
  <c r="W28" i="30"/>
  <c r="Y11" i="30"/>
  <c r="Y46" i="30" s="1"/>
  <c r="Y22" i="30"/>
  <c r="Y57" i="30" s="1"/>
  <c r="V57" i="11"/>
  <c r="V81" i="11" s="1"/>
  <c r="V58" i="11"/>
  <c r="V82" i="11" s="1"/>
  <c r="V56" i="11"/>
  <c r="V80" i="11" s="1"/>
  <c r="V55" i="11"/>
  <c r="V79" i="11" s="1"/>
  <c r="V25" i="11"/>
  <c r="V24" i="11"/>
  <c r="W11" i="11"/>
  <c r="W49" i="11" s="1"/>
  <c r="W22" i="11"/>
  <c r="X78" i="30"/>
  <c r="X81" i="30"/>
  <c r="X77" i="30"/>
  <c r="X80" i="30"/>
  <c r="X79" i="30"/>
  <c r="W59" i="30"/>
  <c r="U62" i="11"/>
  <c r="X2" i="11"/>
  <c r="W6" i="11"/>
  <c r="W44" i="11" s="1"/>
  <c r="W7" i="11"/>
  <c r="W45" i="11" s="1"/>
  <c r="W10" i="11"/>
  <c r="W48" i="11" s="1"/>
  <c r="W9" i="11"/>
  <c r="W47" i="11" s="1"/>
  <c r="W8" i="11"/>
  <c r="W46" i="11" s="1"/>
  <c r="W21" i="11"/>
  <c r="W18" i="11"/>
  <c r="W17" i="11"/>
  <c r="W20" i="11"/>
  <c r="W19" i="11"/>
  <c r="V13" i="11"/>
  <c r="V51" i="11" s="1"/>
  <c r="X13" i="30"/>
  <c r="X48" i="30" s="1"/>
  <c r="X24" i="30"/>
  <c r="Y20" i="30"/>
  <c r="Y55" i="30" s="1"/>
  <c r="Y18" i="30"/>
  <c r="Y53" i="30" s="1"/>
  <c r="Y9" i="30"/>
  <c r="Y44" i="30" s="1"/>
  <c r="Y10" i="30"/>
  <c r="Y45" i="30" s="1"/>
  <c r="Y19" i="30"/>
  <c r="Y54" i="30" s="1"/>
  <c r="Y8" i="30"/>
  <c r="Y43" i="30" s="1"/>
  <c r="Y17" i="30"/>
  <c r="Y52" i="30" s="1"/>
  <c r="Y6" i="30"/>
  <c r="Y41" i="30" s="1"/>
  <c r="Y21" i="30"/>
  <c r="Y56" i="30" s="1"/>
  <c r="Y7" i="30"/>
  <c r="Y42" i="30" s="1"/>
  <c r="Z2" i="30"/>
  <c r="X23" i="11" l="1"/>
  <c r="X61" i="11" s="1"/>
  <c r="X12" i="11"/>
  <c r="X50" i="11" s="1"/>
  <c r="U67" i="30"/>
  <c r="U86" i="30" s="1"/>
  <c r="B32" i="19"/>
  <c r="T70" i="11"/>
  <c r="T88" i="11" s="1"/>
  <c r="C31" i="19"/>
  <c r="D31" i="19" s="1"/>
  <c r="Y82" i="30"/>
  <c r="Y91" i="30" s="1"/>
  <c r="Y83" i="30"/>
  <c r="Z12" i="30"/>
  <c r="Z47" i="30" s="1"/>
  <c r="Z23" i="30"/>
  <c r="Z58" i="30" s="1"/>
  <c r="U38" i="11"/>
  <c r="U74" i="11" s="1"/>
  <c r="U92" i="11" s="1"/>
  <c r="U36" i="11"/>
  <c r="U72" i="11" s="1"/>
  <c r="U90" i="11" s="1"/>
  <c r="U34" i="11"/>
  <c r="U35" i="11"/>
  <c r="U71" i="11" s="1"/>
  <c r="U89" i="11" s="1"/>
  <c r="U37" i="11"/>
  <c r="U73" i="11" s="1"/>
  <c r="U91" i="11" s="1"/>
  <c r="V35" i="30"/>
  <c r="V70" i="30" s="1"/>
  <c r="V89" i="30" s="1"/>
  <c r="V33" i="30"/>
  <c r="V68" i="30" s="1"/>
  <c r="V87" i="30" s="1"/>
  <c r="V36" i="30"/>
  <c r="V71" i="30" s="1"/>
  <c r="V90" i="30" s="1"/>
  <c r="V34" i="30"/>
  <c r="V69" i="30" s="1"/>
  <c r="V88" i="30" s="1"/>
  <c r="V32" i="30"/>
  <c r="B33" i="19" s="1"/>
  <c r="W29" i="30"/>
  <c r="W38" i="30" s="1"/>
  <c r="W73" i="30" s="1"/>
  <c r="W92" i="30" s="1"/>
  <c r="V40" i="11"/>
  <c r="V76" i="11" s="1"/>
  <c r="V94" i="11" s="1"/>
  <c r="W59" i="11"/>
  <c r="W83" i="11" s="1"/>
  <c r="W85" i="11"/>
  <c r="U75" i="11"/>
  <c r="U93" i="11" s="1"/>
  <c r="W60" i="11"/>
  <c r="W84" i="11" s="1"/>
  <c r="W66" i="11"/>
  <c r="V30" i="11"/>
  <c r="V35" i="11" s="1"/>
  <c r="X28" i="11"/>
  <c r="Y3" i="11"/>
  <c r="W63" i="30"/>
  <c r="W29" i="11"/>
  <c r="W31" i="11" s="1"/>
  <c r="Y3" i="30"/>
  <c r="X28" i="30"/>
  <c r="Z11" i="30"/>
  <c r="Z46" i="30" s="1"/>
  <c r="Z22" i="30"/>
  <c r="Z57" i="30" s="1"/>
  <c r="W57" i="11"/>
  <c r="W81" i="11" s="1"/>
  <c r="W58" i="11"/>
  <c r="W82" i="11" s="1"/>
  <c r="W55" i="11"/>
  <c r="W79" i="11" s="1"/>
  <c r="W25" i="11"/>
  <c r="W24" i="11"/>
  <c r="W56" i="11"/>
  <c r="W80" i="11" s="1"/>
  <c r="X11" i="11"/>
  <c r="X49" i="11" s="1"/>
  <c r="X22" i="11"/>
  <c r="Y81" i="30"/>
  <c r="Y78" i="30"/>
  <c r="Y77" i="30"/>
  <c r="X59" i="30"/>
  <c r="Y80" i="30"/>
  <c r="Y79" i="30"/>
  <c r="V62" i="11"/>
  <c r="W13" i="11"/>
  <c r="W51" i="11" s="1"/>
  <c r="Y2" i="11"/>
  <c r="X6" i="11"/>
  <c r="X44" i="11" s="1"/>
  <c r="X9" i="11"/>
  <c r="X47" i="11" s="1"/>
  <c r="X7" i="11"/>
  <c r="X45" i="11" s="1"/>
  <c r="X10" i="11"/>
  <c r="X48" i="11" s="1"/>
  <c r="X8" i="11"/>
  <c r="X46" i="11" s="1"/>
  <c r="X20" i="11"/>
  <c r="X19" i="11"/>
  <c r="X18" i="11"/>
  <c r="X17" i="11"/>
  <c r="X21" i="11"/>
  <c r="Y13" i="30"/>
  <c r="Y48" i="30" s="1"/>
  <c r="Y24" i="30"/>
  <c r="Z10" i="30"/>
  <c r="Z45" i="30" s="1"/>
  <c r="Z18" i="30"/>
  <c r="Z53" i="30" s="1"/>
  <c r="Z6" i="30"/>
  <c r="Z41" i="30" s="1"/>
  <c r="AA2" i="30"/>
  <c r="Z8" i="30"/>
  <c r="Z43" i="30" s="1"/>
  <c r="Z20" i="30"/>
  <c r="Z55" i="30" s="1"/>
  <c r="Z7" i="30"/>
  <c r="Z42" i="30" s="1"/>
  <c r="Z17" i="30"/>
  <c r="Z52" i="30" s="1"/>
  <c r="Z9" i="30"/>
  <c r="Z44" i="30" s="1"/>
  <c r="Z19" i="30"/>
  <c r="Z54" i="30" s="1"/>
  <c r="Z21" i="30"/>
  <c r="Z56" i="30" s="1"/>
  <c r="Y23" i="11" l="1"/>
  <c r="Y61" i="11" s="1"/>
  <c r="Y12" i="11"/>
  <c r="Y50" i="11" s="1"/>
  <c r="Z83" i="30"/>
  <c r="U70" i="11"/>
  <c r="U88" i="11" s="1"/>
  <c r="C32" i="19"/>
  <c r="D32" i="19" s="1"/>
  <c r="Z82" i="30"/>
  <c r="Z91" i="30" s="1"/>
  <c r="AA12" i="30"/>
  <c r="AA47" i="30" s="1"/>
  <c r="AA23" i="30"/>
  <c r="AA58" i="30" s="1"/>
  <c r="V38" i="11"/>
  <c r="V74" i="11" s="1"/>
  <c r="V92" i="11" s="1"/>
  <c r="V67" i="30"/>
  <c r="V86" i="30" s="1"/>
  <c r="W36" i="30"/>
  <c r="W71" i="30" s="1"/>
  <c r="W90" i="30" s="1"/>
  <c r="W34" i="30"/>
  <c r="W69" i="30" s="1"/>
  <c r="W88" i="30" s="1"/>
  <c r="W33" i="30"/>
  <c r="W68" i="30" s="1"/>
  <c r="W87" i="30" s="1"/>
  <c r="W35" i="30"/>
  <c r="W70" i="30" s="1"/>
  <c r="W89" i="30" s="1"/>
  <c r="W32" i="30"/>
  <c r="W40" i="11"/>
  <c r="W76" i="11" s="1"/>
  <c r="W94" i="11" s="1"/>
  <c r="V37" i="11"/>
  <c r="V73" i="11" s="1"/>
  <c r="V91" i="11" s="1"/>
  <c r="V34" i="11"/>
  <c r="V36" i="11"/>
  <c r="V72" i="11" s="1"/>
  <c r="V90" i="11" s="1"/>
  <c r="X29" i="30"/>
  <c r="X38" i="30" s="1"/>
  <c r="X73" i="30" s="1"/>
  <c r="X92" i="30" s="1"/>
  <c r="V39" i="11"/>
  <c r="V75" i="11" s="1"/>
  <c r="V93" i="11" s="1"/>
  <c r="X59" i="11"/>
  <c r="X83" i="11" s="1"/>
  <c r="X85" i="11"/>
  <c r="X60" i="11"/>
  <c r="X84" i="11" s="1"/>
  <c r="X66" i="11"/>
  <c r="V71" i="11"/>
  <c r="V89" i="11" s="1"/>
  <c r="W30" i="11"/>
  <c r="W39" i="11" s="1"/>
  <c r="Y28" i="11"/>
  <c r="Z3" i="11"/>
  <c r="X29" i="11"/>
  <c r="X31" i="11" s="1"/>
  <c r="X63" i="30"/>
  <c r="Z3" i="30"/>
  <c r="Y28" i="30"/>
  <c r="AA11" i="30"/>
  <c r="AA46" i="30" s="1"/>
  <c r="AA22" i="30"/>
  <c r="AA57" i="30" s="1"/>
  <c r="X55" i="11"/>
  <c r="X79" i="11" s="1"/>
  <c r="X24" i="11"/>
  <c r="X25" i="11"/>
  <c r="X56" i="11"/>
  <c r="X80" i="11" s="1"/>
  <c r="X57" i="11"/>
  <c r="X81" i="11" s="1"/>
  <c r="X58" i="11"/>
  <c r="X82" i="11" s="1"/>
  <c r="Y11" i="11"/>
  <c r="Y49" i="11" s="1"/>
  <c r="Y22" i="11"/>
  <c r="Z80" i="30"/>
  <c r="Z81" i="30"/>
  <c r="Y59" i="30"/>
  <c r="Z79" i="30"/>
  <c r="Z77" i="30"/>
  <c r="Z78" i="30"/>
  <c r="W62" i="11"/>
  <c r="X13" i="11"/>
  <c r="X51" i="11" s="1"/>
  <c r="Z2" i="11"/>
  <c r="Y6" i="11"/>
  <c r="Y44" i="11" s="1"/>
  <c r="Y7" i="11"/>
  <c r="Y45" i="11" s="1"/>
  <c r="Y8" i="11"/>
  <c r="Y46" i="11" s="1"/>
  <c r="Y9" i="11"/>
  <c r="Y47" i="11" s="1"/>
  <c r="Y10" i="11"/>
  <c r="Y48" i="11" s="1"/>
  <c r="Y18" i="11"/>
  <c r="Y20" i="11"/>
  <c r="Y21" i="11"/>
  <c r="Y19" i="11"/>
  <c r="Y17" i="11"/>
  <c r="AA6" i="30"/>
  <c r="AA41" i="30" s="1"/>
  <c r="AA19" i="30"/>
  <c r="AA54" i="30" s="1"/>
  <c r="AA20" i="30"/>
  <c r="AA55" i="30" s="1"/>
  <c r="AA8" i="30"/>
  <c r="AA43" i="30" s="1"/>
  <c r="AA10" i="30"/>
  <c r="AA45" i="30" s="1"/>
  <c r="AA9" i="30"/>
  <c r="AA44" i="30" s="1"/>
  <c r="AA17" i="30"/>
  <c r="AA52" i="30" s="1"/>
  <c r="AA7" i="30"/>
  <c r="AA42" i="30" s="1"/>
  <c r="AA21" i="30"/>
  <c r="AA56" i="30" s="1"/>
  <c r="AA18" i="30"/>
  <c r="AA53" i="30" s="1"/>
  <c r="Z24" i="30"/>
  <c r="Z13" i="30"/>
  <c r="Z48" i="30" s="1"/>
  <c r="Z12" i="11" l="1"/>
  <c r="Z50" i="11" s="1"/>
  <c r="Z23" i="11"/>
  <c r="Z61" i="11" s="1"/>
  <c r="AA83" i="30"/>
  <c r="W67" i="30"/>
  <c r="W86" i="30" s="1"/>
  <c r="B34" i="19"/>
  <c r="V70" i="11"/>
  <c r="V88" i="11" s="1"/>
  <c r="C33" i="19"/>
  <c r="D33" i="19" s="1"/>
  <c r="AA82" i="30"/>
  <c r="AA91" i="30" s="1"/>
  <c r="W34" i="11"/>
  <c r="X40" i="11"/>
  <c r="X76" i="11" s="1"/>
  <c r="X94" i="11" s="1"/>
  <c r="W35" i="11"/>
  <c r="W71" i="11" s="1"/>
  <c r="W89" i="11" s="1"/>
  <c r="X33" i="30"/>
  <c r="X68" i="30" s="1"/>
  <c r="X87" i="30" s="1"/>
  <c r="X36" i="30"/>
  <c r="X71" i="30" s="1"/>
  <c r="X90" i="30" s="1"/>
  <c r="X34" i="30"/>
  <c r="X69" i="30" s="1"/>
  <c r="X88" i="30" s="1"/>
  <c r="X35" i="30"/>
  <c r="X70" i="30" s="1"/>
  <c r="X89" i="30" s="1"/>
  <c r="X32" i="30"/>
  <c r="W36" i="11"/>
  <c r="W72" i="11" s="1"/>
  <c r="W90" i="11" s="1"/>
  <c r="Y29" i="30"/>
  <c r="Y38" i="30" s="1"/>
  <c r="Y73" i="30" s="1"/>
  <c r="Y92" i="30" s="1"/>
  <c r="W37" i="11"/>
  <c r="W73" i="11" s="1"/>
  <c r="W91" i="11" s="1"/>
  <c r="W38" i="11"/>
  <c r="W74" i="11" s="1"/>
  <c r="W92" i="11" s="1"/>
  <c r="Y59" i="11"/>
  <c r="Y83" i="11" s="1"/>
  <c r="Y85" i="11"/>
  <c r="W75" i="11"/>
  <c r="W93" i="11" s="1"/>
  <c r="Y60" i="11"/>
  <c r="Y84" i="11" s="1"/>
  <c r="Y66" i="11"/>
  <c r="X30" i="11"/>
  <c r="X38" i="11" s="1"/>
  <c r="AA3" i="11"/>
  <c r="Z28" i="11"/>
  <c r="Y63" i="30"/>
  <c r="Y29" i="11"/>
  <c r="AA3" i="30"/>
  <c r="Z28" i="30"/>
  <c r="Y55" i="11"/>
  <c r="Y79" i="11" s="1"/>
  <c r="Y24" i="11"/>
  <c r="Y25" i="11"/>
  <c r="Y57" i="11"/>
  <c r="Y81" i="11" s="1"/>
  <c r="Y58" i="11"/>
  <c r="Y82" i="11" s="1"/>
  <c r="Y56" i="11"/>
  <c r="Y80" i="11" s="1"/>
  <c r="Z11" i="11"/>
  <c r="Z49" i="11" s="1"/>
  <c r="Z22" i="11"/>
  <c r="AA79" i="30"/>
  <c r="AA77" i="30"/>
  <c r="AA80" i="30"/>
  <c r="Z59" i="30"/>
  <c r="AA78" i="30"/>
  <c r="AA81" i="30"/>
  <c r="X62" i="11"/>
  <c r="AA2" i="11"/>
  <c r="Z6" i="11"/>
  <c r="Z44" i="11" s="1"/>
  <c r="Z9" i="11"/>
  <c r="Z47" i="11" s="1"/>
  <c r="Z8" i="11"/>
  <c r="Z46" i="11" s="1"/>
  <c r="Z10" i="11"/>
  <c r="Z48" i="11" s="1"/>
  <c r="Z7" i="11"/>
  <c r="Z45" i="11" s="1"/>
  <c r="Z21" i="11"/>
  <c r="Z20" i="11"/>
  <c r="Z19" i="11"/>
  <c r="Z18" i="11"/>
  <c r="Z17" i="11"/>
  <c r="Y13" i="11"/>
  <c r="Y51" i="11" s="1"/>
  <c r="AA24" i="30"/>
  <c r="AA13" i="30"/>
  <c r="AA48" i="30" s="1"/>
  <c r="AA23" i="11" l="1"/>
  <c r="AA61" i="11" s="1"/>
  <c r="AA12" i="11"/>
  <c r="AA50" i="11" s="1"/>
  <c r="X67" i="30"/>
  <c r="X86" i="30" s="1"/>
  <c r="B35" i="19"/>
  <c r="W70" i="11"/>
  <c r="W88" i="11" s="1"/>
  <c r="C34" i="19"/>
  <c r="D34" i="19" s="1"/>
  <c r="X34" i="11"/>
  <c r="Y33" i="30"/>
  <c r="Y68" i="30" s="1"/>
  <c r="Y87" i="30" s="1"/>
  <c r="Y34" i="30"/>
  <c r="Y69" i="30" s="1"/>
  <c r="Y88" i="30" s="1"/>
  <c r="Y36" i="30"/>
  <c r="Y71" i="30" s="1"/>
  <c r="Y90" i="30" s="1"/>
  <c r="Y35" i="30"/>
  <c r="Y70" i="30" s="1"/>
  <c r="Y89" i="30" s="1"/>
  <c r="Y32" i="30"/>
  <c r="Z29" i="30"/>
  <c r="Z38" i="30" s="1"/>
  <c r="Z73" i="30" s="1"/>
  <c r="Z92" i="30" s="1"/>
  <c r="Y30" i="11"/>
  <c r="Y39" i="11" s="1"/>
  <c r="Y75" i="11" s="1"/>
  <c r="Y93" i="11" s="1"/>
  <c r="Y31" i="11"/>
  <c r="X35" i="11"/>
  <c r="X71" i="11" s="1"/>
  <c r="X89" i="11" s="1"/>
  <c r="X37" i="11"/>
  <c r="X73" i="11" s="1"/>
  <c r="X91" i="11" s="1"/>
  <c r="X36" i="11"/>
  <c r="X72" i="11" s="1"/>
  <c r="X90" i="11" s="1"/>
  <c r="Z59" i="11"/>
  <c r="Z83" i="11" s="1"/>
  <c r="X74" i="11"/>
  <c r="X92" i="11" s="1"/>
  <c r="X39" i="11"/>
  <c r="X75" i="11" s="1"/>
  <c r="X93" i="11" s="1"/>
  <c r="Z85" i="11"/>
  <c r="Z60" i="11"/>
  <c r="Z84" i="11" s="1"/>
  <c r="Z66" i="11"/>
  <c r="AA28" i="11"/>
  <c r="Z29" i="11"/>
  <c r="Z31" i="11" s="1"/>
  <c r="Z63" i="30"/>
  <c r="AA28" i="30"/>
  <c r="Z58" i="11"/>
  <c r="Z82" i="11" s="1"/>
  <c r="Z55" i="11"/>
  <c r="Z79" i="11" s="1"/>
  <c r="Z24" i="11"/>
  <c r="Z25" i="11"/>
  <c r="Z56" i="11"/>
  <c r="Z80" i="11" s="1"/>
  <c r="Z57" i="11"/>
  <c r="Z81" i="11" s="1"/>
  <c r="AA11" i="11"/>
  <c r="AA49" i="11" s="1"/>
  <c r="AA22" i="11"/>
  <c r="AA59" i="30"/>
  <c r="Y62" i="11"/>
  <c r="AA9" i="11"/>
  <c r="AA47" i="11" s="1"/>
  <c r="AA10" i="11"/>
  <c r="AA48" i="11" s="1"/>
  <c r="AA6" i="11"/>
  <c r="AA44" i="11" s="1"/>
  <c r="AA7" i="11"/>
  <c r="AA45" i="11" s="1"/>
  <c r="AA8" i="11"/>
  <c r="AA46" i="11" s="1"/>
  <c r="AA17" i="11"/>
  <c r="AA19" i="11"/>
  <c r="AA21" i="11"/>
  <c r="AA18" i="11"/>
  <c r="AA20" i="11"/>
  <c r="Z13" i="11"/>
  <c r="Z51" i="11" s="1"/>
  <c r="D7" i="4"/>
  <c r="D15" i="4"/>
  <c r="D23" i="4"/>
  <c r="D10" i="4"/>
  <c r="D18" i="4"/>
  <c r="D26" i="4"/>
  <c r="D21" i="4"/>
  <c r="D13" i="4"/>
  <c r="D8" i="4"/>
  <c r="D16" i="4"/>
  <c r="D24" i="4"/>
  <c r="D3" i="4"/>
  <c r="D11" i="4"/>
  <c r="D19" i="4"/>
  <c r="D27" i="4"/>
  <c r="D6" i="4"/>
  <c r="D14" i="4"/>
  <c r="D22" i="4"/>
  <c r="D9" i="4"/>
  <c r="D17" i="4"/>
  <c r="D25" i="4"/>
  <c r="D5" i="4"/>
  <c r="D4" i="4"/>
  <c r="D12" i="4"/>
  <c r="D20" i="4"/>
  <c r="D28" i="4"/>
  <c r="Y67" i="30" l="1"/>
  <c r="Y86" i="30" s="1"/>
  <c r="B36" i="19"/>
  <c r="X70" i="11"/>
  <c r="X88" i="11" s="1"/>
  <c r="C35" i="19"/>
  <c r="D35" i="19" s="1"/>
  <c r="Z40" i="11"/>
  <c r="Z76" i="11" s="1"/>
  <c r="Z94" i="11" s="1"/>
  <c r="Z36" i="30"/>
  <c r="Z71" i="30" s="1"/>
  <c r="Z90" i="30" s="1"/>
  <c r="Z35" i="30"/>
  <c r="Z70" i="30" s="1"/>
  <c r="Z89" i="30" s="1"/>
  <c r="Z34" i="30"/>
  <c r="Z69" i="30" s="1"/>
  <c r="Z88" i="30" s="1"/>
  <c r="Z33" i="30"/>
  <c r="Z68" i="30" s="1"/>
  <c r="Z87" i="30" s="1"/>
  <c r="Z32" i="30"/>
  <c r="Y36" i="11"/>
  <c r="Y72" i="11" s="1"/>
  <c r="Y90" i="11" s="1"/>
  <c r="Y34" i="11"/>
  <c r="Y38" i="11"/>
  <c r="Y74" i="11" s="1"/>
  <c r="Y92" i="11" s="1"/>
  <c r="Y37" i="11"/>
  <c r="Y73" i="11" s="1"/>
  <c r="Y91" i="11" s="1"/>
  <c r="Y35" i="11"/>
  <c r="Y71" i="11" s="1"/>
  <c r="Y89" i="11" s="1"/>
  <c r="Y40" i="11"/>
  <c r="Y76" i="11" s="1"/>
  <c r="Y94" i="11" s="1"/>
  <c r="AA29" i="30"/>
  <c r="AA38" i="30" s="1"/>
  <c r="AA73" i="30" s="1"/>
  <c r="AA92" i="30" s="1"/>
  <c r="AA59" i="11"/>
  <c r="AA83" i="11" s="1"/>
  <c r="AA85" i="11"/>
  <c r="AA60" i="11"/>
  <c r="AA84" i="11" s="1"/>
  <c r="AA66" i="11"/>
  <c r="Z30" i="11"/>
  <c r="Z37" i="11" s="1"/>
  <c r="AA29" i="11"/>
  <c r="AA31" i="11" s="1"/>
  <c r="AA63" i="30"/>
  <c r="AA57" i="11"/>
  <c r="AA81" i="11" s="1"/>
  <c r="AA55" i="11"/>
  <c r="AA79" i="11" s="1"/>
  <c r="AA24" i="11"/>
  <c r="AA25" i="11"/>
  <c r="AA58" i="11"/>
  <c r="AA82" i="11" s="1"/>
  <c r="AA56" i="11"/>
  <c r="AA80" i="11" s="1"/>
  <c r="Z62" i="11"/>
  <c r="AA13" i="11"/>
  <c r="AA51" i="11" s="1"/>
  <c r="Z67" i="30" l="1"/>
  <c r="Z86" i="30" s="1"/>
  <c r="B37" i="19"/>
  <c r="Y70" i="11"/>
  <c r="Y88" i="11" s="1"/>
  <c r="C36" i="19"/>
  <c r="D36" i="19" s="1"/>
  <c r="Z36" i="11"/>
  <c r="Z72" i="11" s="1"/>
  <c r="Z90" i="11" s="1"/>
  <c r="AA40" i="11"/>
  <c r="AA76" i="11" s="1"/>
  <c r="AA94" i="11" s="1"/>
  <c r="Z34" i="11"/>
  <c r="C37" i="19" s="1"/>
  <c r="Z38" i="11"/>
  <c r="Z74" i="11" s="1"/>
  <c r="Z92" i="11" s="1"/>
  <c r="Z35" i="11"/>
  <c r="Z71" i="11" s="1"/>
  <c r="Z89" i="11" s="1"/>
  <c r="AA33" i="30"/>
  <c r="AA68" i="30" s="1"/>
  <c r="AA87" i="30" s="1"/>
  <c r="AA35" i="30"/>
  <c r="AA70" i="30" s="1"/>
  <c r="AA89" i="30" s="1"/>
  <c r="AA34" i="30"/>
  <c r="AA69" i="30" s="1"/>
  <c r="AA88" i="30" s="1"/>
  <c r="AA36" i="30"/>
  <c r="AA71" i="30" s="1"/>
  <c r="AA90" i="30" s="1"/>
  <c r="AA32" i="30"/>
  <c r="Z39" i="11"/>
  <c r="Z75" i="11" s="1"/>
  <c r="Z93" i="11" s="1"/>
  <c r="Z73" i="11"/>
  <c r="Z91" i="11" s="1"/>
  <c r="AA30" i="11"/>
  <c r="AA35" i="11" s="1"/>
  <c r="AA62" i="11"/>
  <c r="AA67" i="30" l="1"/>
  <c r="AA86" i="30" s="1"/>
  <c r="B38" i="19"/>
  <c r="AA36" i="11"/>
  <c r="AA72" i="11" s="1"/>
  <c r="AA90" i="11" s="1"/>
  <c r="AA37" i="11"/>
  <c r="AA73" i="11" s="1"/>
  <c r="AA91" i="11" s="1"/>
  <c r="D37" i="19"/>
  <c r="AA34" i="11"/>
  <c r="AA38" i="11"/>
  <c r="AA74" i="11" s="1"/>
  <c r="AA92" i="11" s="1"/>
  <c r="Z70" i="11"/>
  <c r="Z88" i="11" s="1"/>
  <c r="AA39" i="11"/>
  <c r="AA75" i="11" s="1"/>
  <c r="AA93" i="11" s="1"/>
  <c r="AA71" i="11"/>
  <c r="AA89" i="11" s="1"/>
  <c r="AA70" i="11" l="1"/>
  <c r="AA88" i="11" s="1"/>
  <c r="C38" i="19"/>
  <c r="D38" i="19" s="1"/>
  <c r="D15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<sst xmlns="http://schemas.openxmlformats.org/spreadsheetml/2006/main" count="546" uniqueCount="80">
  <si>
    <t>WA</t>
  </si>
  <si>
    <t>OR</t>
  </si>
  <si>
    <t>Total</t>
  </si>
  <si>
    <t>As-Is</t>
  </si>
  <si>
    <t>Scenario 2</t>
  </si>
  <si>
    <t>Scenario 3</t>
  </si>
  <si>
    <t>Scenario 4</t>
  </si>
  <si>
    <t>Scenario 5</t>
  </si>
  <si>
    <t>Scenario 6</t>
  </si>
  <si>
    <t>High Growth</t>
  </si>
  <si>
    <t>OR101</t>
  </si>
  <si>
    <t>OR104</t>
  </si>
  <si>
    <t>OR105</t>
  </si>
  <si>
    <t>OR170</t>
  </si>
  <si>
    <t>WA503</t>
  </si>
  <si>
    <t>WA504</t>
  </si>
  <si>
    <t>WA505</t>
  </si>
  <si>
    <t>WA570</t>
  </si>
  <si>
    <t>Customers</t>
  </si>
  <si>
    <t>Load</t>
  </si>
  <si>
    <t>Scenario</t>
  </si>
  <si>
    <t>Class</t>
  </si>
  <si>
    <t>State</t>
  </si>
  <si>
    <t>RS Class</t>
  </si>
  <si>
    <t>Year</t>
  </si>
  <si>
    <t>TOGGLES</t>
  </si>
  <si>
    <t>Base Rev</t>
  </si>
  <si>
    <t>GRC</t>
  </si>
  <si>
    <t>CHART</t>
  </si>
  <si>
    <t>RESULTS</t>
  </si>
  <si>
    <t>Customer Count Data</t>
  </si>
  <si>
    <t>Load Data</t>
  </si>
  <si>
    <t>Source Data</t>
  </si>
  <si>
    <t>Dynamic Table</t>
  </si>
  <si>
    <t>Info</t>
  </si>
  <si>
    <t>Rate Schedule</t>
  </si>
  <si>
    <t>ROR</t>
  </si>
  <si>
    <t>Title</t>
  </si>
  <si>
    <t>Chart</t>
  </si>
  <si>
    <t>CF</t>
  </si>
  <si>
    <t>Description</t>
  </si>
  <si>
    <t>Avg Bills</t>
  </si>
  <si>
    <t>Avg Bills by Class</t>
  </si>
  <si>
    <t>Tax</t>
  </si>
  <si>
    <t>Depn</t>
  </si>
  <si>
    <t>NTG</t>
  </si>
  <si>
    <t>O&amp;M Costs ($000)</t>
  </si>
  <si>
    <t>Capital ($000)</t>
  </si>
  <si>
    <t>Rev. Req. Costs</t>
  </si>
  <si>
    <t>Rev Req Costs</t>
  </si>
  <si>
    <t>Base Allocator</t>
  </si>
  <si>
    <t>Customer</t>
  </si>
  <si>
    <t>Avg Base Bills</t>
  </si>
  <si>
    <t>Scenario Costs</t>
  </si>
  <si>
    <t>Rev Req</t>
  </si>
  <si>
    <t>Incremental Annual (Secondary Axis)</t>
  </si>
  <si>
    <t>Base Case</t>
  </si>
  <si>
    <t>Residential</t>
  </si>
  <si>
    <t>Commercial</t>
  </si>
  <si>
    <t>Industrial</t>
  </si>
  <si>
    <t>Interruptible</t>
  </si>
  <si>
    <t>OR111</t>
  </si>
  <si>
    <t>Therm/Cust</t>
  </si>
  <si>
    <t>Per Therm Charge</t>
  </si>
  <si>
    <t>BSC</t>
  </si>
  <si>
    <t>WA511</t>
  </si>
  <si>
    <t>OR Non-Core</t>
  </si>
  <si>
    <t>WA Non-Core</t>
  </si>
  <si>
    <t>Compliance Costs</t>
  </si>
  <si>
    <t>As-Is Rev Req</t>
  </si>
  <si>
    <t>Total w/ Non-Core</t>
  </si>
  <si>
    <t>Reference Case</t>
  </si>
  <si>
    <t>Low Growth</t>
  </si>
  <si>
    <t>WA503 - LI</t>
  </si>
  <si>
    <t>Total (excl NC)</t>
  </si>
  <si>
    <t>LV Commercial/Industrial</t>
  </si>
  <si>
    <t>Residential LI</t>
  </si>
  <si>
    <t>Non-Core</t>
  </si>
  <si>
    <t>Plexos WA</t>
  </si>
  <si>
    <t>Plexos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</si>
</sst>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.00"/>
    <numFmt numFmtId="168" formatCode="0.000"/>
    <numFmt numFmtId="169" formatCode="_(* #,##0.0000_);_(* \(#,##0.0000\);_(* &quot;-&quot;??_);_(@_)"/>
    <numFmt numFmtId="170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5" fontId="2" fillId="0" borderId="0" xfId="2" applyNumberFormat="1" applyFont="1"/>
    <xf numFmtId="165" fontId="2" fillId="0" borderId="0" xfId="0" applyNumberFormat="1" applyFont="1"/>
    <xf numFmtId="0" fontId="3" fillId="0" borderId="0" xfId="0" applyFont="1" applyAlignment="1">
      <alignment wrapText="1"/>
    </xf>
    <xf numFmtId="167" fontId="2" fillId="0" borderId="0" xfId="2" applyNumberFormat="1" applyFont="1"/>
    <xf numFmtId="167" fontId="2" fillId="0" borderId="0" xfId="0" applyNumberFormat="1" applyFont="1"/>
    <xf numFmtId="0" fontId="0" fillId="0" borderId="0" xfId="0" applyAlignment="1">
      <alignment horizontal="centerContinuous"/>
    </xf>
    <xf numFmtId="0" fontId="0" fillId="0" borderId="2" xfId="0" applyBorder="1"/>
    <xf numFmtId="9" fontId="7" fillId="3" borderId="0" xfId="3" applyNumberFormat="1" applyFont="1" applyFill="1"/>
    <xf numFmtId="0" fontId="8" fillId="3" borderId="0" xfId="3" applyFont="1" applyFill="1"/>
    <xf numFmtId="0" fontId="9" fillId="0" borderId="4" xfId="3" applyFont="1" applyBorder="1" applyAlignment="1">
      <alignment horizontal="center"/>
    </xf>
    <xf numFmtId="165" fontId="11" fillId="4" borderId="0" xfId="2" applyNumberFormat="1" applyFont="1" applyFill="1" applyAlignment="1">
      <alignment horizontal="center"/>
    </xf>
    <xf numFmtId="0" fontId="0" fillId="0" borderId="7" xfId="0" applyBorder="1"/>
    <xf numFmtId="0" fontId="4" fillId="2" borderId="0" xfId="0" applyFont="1" applyFill="1" applyAlignment="1">
      <alignment horizontal="left"/>
    </xf>
    <xf numFmtId="165" fontId="4" fillId="2" borderId="0" xfId="2" applyNumberFormat="1" applyFont="1" applyFill="1" applyBorder="1" applyAlignment="1">
      <alignment horizontal="left"/>
    </xf>
    <xf numFmtId="165" fontId="4" fillId="2" borderId="9" xfId="2" applyNumberFormat="1" applyFont="1" applyFill="1" applyBorder="1" applyAlignment="1">
      <alignment horizontal="left"/>
    </xf>
    <xf numFmtId="165" fontId="4" fillId="2" borderId="10" xfId="2" applyNumberFormat="1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165" fontId="4" fillId="5" borderId="0" xfId="2" applyNumberFormat="1" applyFont="1" applyFill="1" applyBorder="1" applyAlignment="1">
      <alignment horizontal="left"/>
    </xf>
    <xf numFmtId="165" fontId="4" fillId="5" borderId="11" xfId="2" applyNumberFormat="1" applyFont="1" applyFill="1" applyBorder="1" applyAlignment="1">
      <alignment horizontal="left"/>
    </xf>
    <xf numFmtId="165" fontId="4" fillId="5" borderId="12" xfId="2" applyNumberFormat="1" applyFont="1" applyFill="1" applyBorder="1" applyAlignment="1">
      <alignment horizontal="left"/>
    </xf>
    <xf numFmtId="0" fontId="2" fillId="0" borderId="5" xfId="0" applyFont="1" applyBorder="1"/>
    <xf numFmtId="167" fontId="0" fillId="0" borderId="0" xfId="0" applyNumberFormat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10" fontId="13" fillId="0" borderId="0" xfId="0" applyNumberFormat="1" applyFont="1"/>
    <xf numFmtId="0" fontId="13" fillId="0" borderId="2" xfId="0" applyFont="1" applyBorder="1"/>
    <xf numFmtId="165" fontId="13" fillId="0" borderId="2" xfId="2" applyNumberFormat="1" applyFont="1" applyBorder="1"/>
    <xf numFmtId="165" fontId="13" fillId="0" borderId="3" xfId="2" applyNumberFormat="1" applyFont="1" applyBorder="1"/>
    <xf numFmtId="165" fontId="13" fillId="0" borderId="1" xfId="2" applyNumberFormat="1" applyFont="1" applyBorder="1"/>
    <xf numFmtId="165" fontId="13" fillId="0" borderId="7" xfId="2" applyNumberFormat="1" applyFont="1" applyBorder="1"/>
    <xf numFmtId="165" fontId="13" fillId="0" borderId="8" xfId="2" applyNumberFormat="1" applyFont="1" applyBorder="1"/>
    <xf numFmtId="165" fontId="13" fillId="0" borderId="6" xfId="2" applyNumberFormat="1" applyFont="1" applyBorder="1"/>
    <xf numFmtId="44" fontId="13" fillId="0" borderId="0" xfId="1" applyFont="1"/>
    <xf numFmtId="168" fontId="13" fillId="0" borderId="0" xfId="0" applyNumberFormat="1" applyFont="1"/>
    <xf numFmtId="166" fontId="13" fillId="0" borderId="0" xfId="0" applyNumberFormat="1" applyFont="1"/>
    <xf numFmtId="164" fontId="13" fillId="0" borderId="0" xfId="1" applyNumberFormat="1" applyFont="1"/>
    <xf numFmtId="10" fontId="14" fillId="0" borderId="0" xfId="0" applyNumberFormat="1" applyFont="1"/>
    <xf numFmtId="0" fontId="14" fillId="0" borderId="0" xfId="0" applyFont="1"/>
    <xf numFmtId="43" fontId="13" fillId="0" borderId="0" xfId="2" applyFont="1"/>
    <xf numFmtId="165" fontId="13" fillId="0" borderId="0" xfId="2" applyNumberFormat="1" applyFont="1"/>
    <xf numFmtId="169" fontId="2" fillId="0" borderId="0" xfId="0" applyNumberFormat="1" applyFont="1"/>
    <xf numFmtId="170" fontId="2" fillId="0" borderId="0" xfId="0" applyNumberFormat="1" applyFont="1"/>
    <xf numFmtId="44" fontId="2" fillId="0" borderId="0" xfId="0" applyNumberFormat="1" applyFont="1"/>
    <xf numFmtId="43" fontId="2" fillId="0" borderId="0" xfId="0" applyNumberFormat="1" applyFont="1"/>
    <xf numFmtId="165" fontId="0" fillId="0" borderId="0" xfId="0" applyNumberFormat="1"/>
    <xf numFmtId="167" fontId="5" fillId="0" borderId="0" xfId="0" applyNumberFormat="1" applyFont="1"/>
    <xf numFmtId="165" fontId="0" fillId="0" borderId="0" xfId="2" applyNumberFormat="1" applyFont="1" applyBorder="1"/>
    <xf numFmtId="4" fontId="0" fillId="0" borderId="0" xfId="0" applyNumberFormat="1"/>
    <xf numFmtId="0" fontId="2" fillId="6" borderId="0" xfId="0" applyFont="1" applyFill="1"/>
    <xf numFmtId="170" fontId="2" fillId="6" borderId="0" xfId="0" applyNumberFormat="1" applyFont="1" applyFill="1"/>
    <xf numFmtId="44" fontId="2" fillId="6" borderId="0" xfId="0" applyNumberFormat="1" applyFont="1" applyFill="1"/>
    <xf numFmtId="165" fontId="0" fillId="0" borderId="0" xfId="2" applyNumberFormat="1" applyFont="1"/>
    <xf numFmtId="164" fontId="0" fillId="0" borderId="0" xfId="0" applyNumberFormat="1"/>
    <xf numFmtId="10" fontId="2" fillId="0" borderId="0" xfId="10" applyNumberFormat="1" applyFont="1"/>
    <xf numFmtId="0" fontId="0" fillId="0" borderId="0" xfId="0" applyAlignment="1">
      <alignment horizontal="center"/>
    </xf>
  </cellXfs>
  <cellStyles count="11">
    <cellStyle name="Comma" xfId="2" builtinId="3"/>
    <cellStyle name="Comma 3" xfId="5" xr:uid="{E7F38EA9-303A-4A1C-BA25-01A97D1D2724}"/>
    <cellStyle name="Currency" xfId="1" builtinId="4"/>
    <cellStyle name="Currency 2" xfId="6" xr:uid="{87B4ED34-3967-44C6-B2DE-D94808F469BC}"/>
    <cellStyle name="Normal" xfId="0" builtinId="0"/>
    <cellStyle name="Normal 5" xfId="3" xr:uid="{2F5E28F2-3130-4F7E-A3DA-F9D5147835C9}"/>
    <cellStyle name="Normal 89" xfId="8" xr:uid="{3D110FC4-016B-41F0-8DC7-480D77518038}"/>
    <cellStyle name="Normal 89 2" xfId="9" xr:uid="{E1BAB0BD-06D7-46CF-8BE3-3F6400DF0B2B}"/>
    <cellStyle name="Percent" xfId="10" builtinId="5"/>
    <cellStyle name="Percent 2" xfId="7" xr:uid="{61B7542A-DF29-4EF1-A2F6-5A36F69C545C}"/>
    <cellStyle name="Percent 3" xfId="4" xr:uid="{62E9AB48-B58F-4FF3-8F18-8AC3C76810BD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6"/>
          <bgColor theme="6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 style="thin">
          <color theme="7"/>
        </right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7"/>
        </top>
        <bottom/>
        <vertical/>
        <horizontal/>
      </border>
    </dxf>
    <dxf>
      <border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7"/>
          <bgColor theme="7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Info!$Q$3</c:f>
          <c:strCache>
            <c:ptCount val="1"/>
            <c:pt idx="0">
              <c:v>Avg Bill of Class Interruptible Comparing 'As-Is' vs 'High Growth'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Dashboard!$B$12</c:f>
              <c:strCache>
                <c:ptCount val="1"/>
                <c:pt idx="0">
                  <c:v>As-Is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Dashboard!$B$13:$B$38</c:f>
              <c:numCache>
                <c:formatCode>"$"#,##0.00</c:formatCode>
                <c:ptCount val="26"/>
                <c:pt idx="0">
                  <c:v>26271.51</c:v>
                </c:pt>
                <c:pt idx="1">
                  <c:v>25787.1820911389</c:v>
                </c:pt>
                <c:pt idx="2">
                  <c:v>25772.444444625646</c:v>
                </c:pt>
                <c:pt idx="3">
                  <c:v>25594.822973469443</c:v>
                </c:pt>
                <c:pt idx="4">
                  <c:v>25471.052974031463</c:v>
                </c:pt>
                <c:pt idx="5">
                  <c:v>25470.071489214322</c:v>
                </c:pt>
                <c:pt idx="6">
                  <c:v>25697.436570118269</c:v>
                </c:pt>
                <c:pt idx="7">
                  <c:v>26052.173403701181</c:v>
                </c:pt>
                <c:pt idx="8">
                  <c:v>26946.823075894339</c:v>
                </c:pt>
                <c:pt idx="9">
                  <c:v>27242.115305387979</c:v>
                </c:pt>
                <c:pt idx="10">
                  <c:v>27665.097556612589</c:v>
                </c:pt>
                <c:pt idx="11">
                  <c:v>28061.561345208622</c:v>
                </c:pt>
                <c:pt idx="12">
                  <c:v>28242.667931798471</c:v>
                </c:pt>
                <c:pt idx="13">
                  <c:v>28802.899338963776</c:v>
                </c:pt>
                <c:pt idx="14">
                  <c:v>29392.53978678328</c:v>
                </c:pt>
                <c:pt idx="15">
                  <c:v>30498.83407103143</c:v>
                </c:pt>
                <c:pt idx="16">
                  <c:v>31484.537196000842</c:v>
                </c:pt>
                <c:pt idx="17">
                  <c:v>32027.661524577317</c:v>
                </c:pt>
                <c:pt idx="18">
                  <c:v>32557.238238453159</c:v>
                </c:pt>
                <c:pt idx="19">
                  <c:v>33213.659288869865</c:v>
                </c:pt>
                <c:pt idx="20">
                  <c:v>34238.219736705258</c:v>
                </c:pt>
                <c:pt idx="21">
                  <c:v>34638.537591672532</c:v>
                </c:pt>
                <c:pt idx="22">
                  <c:v>35323.917083198736</c:v>
                </c:pt>
                <c:pt idx="23">
                  <c:v>36602.506617994259</c:v>
                </c:pt>
                <c:pt idx="24">
                  <c:v>37121.795084734142</c:v>
                </c:pt>
                <c:pt idx="25">
                  <c:v>37758.457826710131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E-47AC-BC18-E64F538F4213}"/>
            </c:ext>
          </c:extLst>
        </c:ser>
        <c:ser>
          <c:idx val="1"/>
          <c:order val="1"/>
          <c:tx>
            <c:strRef>
              <c:f>Dashboard!$C$12</c:f>
              <c:strCache>
                <c:ptCount val="1"/>
                <c:pt idx="0">
                  <c:v>High Growth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Dashboard!$C$13:$C$38</c:f>
              <c:numCache>
                <c:formatCode>"$"#,##0.00</c:formatCode>
                <c:ptCount val="26"/>
                <c:pt idx="1">
                  <c:v>29451.666725575113</c:v>
                </c:pt>
                <c:pt idx="2">
                  <c:v>30383.066314718777</c:v>
                </c:pt>
                <c:pt idx="3">
                  <c:v>31187.809668784026</c:v>
                </c:pt>
                <c:pt idx="4">
                  <c:v>32238.429723616759</c:v>
                </c:pt>
                <c:pt idx="5">
                  <c:v>33359.156871338746</c:v>
                </c:pt>
                <c:pt idx="6">
                  <c:v>34683.735433745744</c:v>
                </c:pt>
                <c:pt idx="7">
                  <c:v>36218.61112866507</c:v>
                </c:pt>
                <c:pt idx="8">
                  <c:v>37849.915477087125</c:v>
                </c:pt>
                <c:pt idx="9">
                  <c:v>39163.370662682202</c:v>
                </c:pt>
                <c:pt idx="10">
                  <c:v>40568.35908258392</c:v>
                </c:pt>
                <c:pt idx="11">
                  <c:v>42083.169846193196</c:v>
                </c:pt>
                <c:pt idx="12">
                  <c:v>43792.905765756746</c:v>
                </c:pt>
                <c:pt idx="13">
                  <c:v>45805.223263170847</c:v>
                </c:pt>
                <c:pt idx="14">
                  <c:v>48247.219479193547</c:v>
                </c:pt>
                <c:pt idx="15">
                  <c:v>51040.151756151274</c:v>
                </c:pt>
                <c:pt idx="16">
                  <c:v>54052.384364312398</c:v>
                </c:pt>
                <c:pt idx="17">
                  <c:v>57180.259102146869</c:v>
                </c:pt>
                <c:pt idx="18">
                  <c:v>60701.807367437214</c:v>
                </c:pt>
                <c:pt idx="19">
                  <c:v>64595.79283717151</c:v>
                </c:pt>
                <c:pt idx="20">
                  <c:v>69041.198015301081</c:v>
                </c:pt>
                <c:pt idx="21">
                  <c:v>64764.633975436023</c:v>
                </c:pt>
                <c:pt idx="22">
                  <c:v>64620.181377551984</c:v>
                </c:pt>
                <c:pt idx="23">
                  <c:v>64822.338997427403</c:v>
                </c:pt>
                <c:pt idx="24">
                  <c:v>64693.928689495238</c:v>
                </c:pt>
                <c:pt idx="25">
                  <c:v>69220.062491533012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E-47AC-BC18-E64F538F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18496"/>
        <c:axId val="660116856"/>
      </c:lineChart>
      <c:lineChart>
        <c:grouping val="standard"/>
        <c:varyColors val="0"/>
        <c:ser>
          <c:idx val="0"/>
          <c:order val="2"/>
          <c:tx>
            <c:strRef>
              <c:f>Dashboard!$D$12</c:f>
              <c:strCache>
                <c:ptCount val="1"/>
                <c:pt idx="0">
                  <c:v>Incremental Annual (Secondary Axis)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Dashboard!$D$13:$D$38</c:f>
              <c:numCache>
                <c:formatCode>"$"#,##0.00</c:formatCode>
                <c:ptCount val="26"/>
                <c:pt idx="1">
                  <c:v>43973.815613234547</c:v>
                </c:pt>
                <c:pt idx="2">
                  <c:v>55327.462441117576</c:v>
                </c:pt>
                <c:pt idx="3">
                  <c:v>67115.840343774995</c:v>
                </c:pt>
                <c:pt idx="4">
                  <c:v>81208.520995023544</c:v>
                </c:pt>
                <c:pt idx="5">
                  <c:v>94669.024585493084</c:v>
                </c:pt>
                <c:pt idx="6">
                  <c:v>107835.5863635297</c:v>
                </c:pt>
                <c:pt idx="7">
                  <c:v>121997.25269956667</c:v>
                </c:pt>
                <c:pt idx="8">
                  <c:v>130837.10881431343</c:v>
                </c:pt>
                <c:pt idx="9">
                  <c:v>143055.06428753067</c:v>
                </c:pt>
                <c:pt idx="10">
                  <c:v>154839.13831165596</c:v>
                </c:pt>
                <c:pt idx="11">
                  <c:v>168259.3020118149</c:v>
                </c:pt>
                <c:pt idx="12">
                  <c:v>186602.85400749929</c:v>
                </c:pt>
                <c:pt idx="13">
                  <c:v>204027.88709048484</c:v>
                </c:pt>
                <c:pt idx="14">
                  <c:v>226256.15630892321</c:v>
                </c:pt>
                <c:pt idx="15">
                  <c:v>246495.81222143813</c:v>
                </c:pt>
                <c:pt idx="16">
                  <c:v>270814.16601973865</c:v>
                </c:pt>
                <c:pt idx="17">
                  <c:v>301831.1709308346</c:v>
                </c:pt>
                <c:pt idx="18">
                  <c:v>337734.82954780862</c:v>
                </c:pt>
                <c:pt idx="19">
                  <c:v>376585.60257961974</c:v>
                </c:pt>
                <c:pt idx="20">
                  <c:v>417635.73934314988</c:v>
                </c:pt>
                <c:pt idx="21">
                  <c:v>361513.1566051619</c:v>
                </c:pt>
                <c:pt idx="22">
                  <c:v>351555.17153223895</c:v>
                </c:pt>
                <c:pt idx="23">
                  <c:v>338637.98855319771</c:v>
                </c:pt>
                <c:pt idx="24">
                  <c:v>330865.60325713316</c:v>
                </c:pt>
                <c:pt idx="25">
                  <c:v>377539.25597787456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F-4349-A108-5D1E62EC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45608"/>
        <c:axId val="624144296"/>
      </c:lineChart>
      <c:catAx>
        <c:axId val="66011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16856"/>
        <c:crosses val="autoZero"/>
        <c:auto val="1"/>
        <c:lblAlgn val="ctr"/>
        <c:lblOffset val="100"/>
        <c:noMultiLvlLbl val="0"/>
      </c:catAx>
      <c:valAx>
        <c:axId val="66011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bill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18496"/>
        <c:crosses val="autoZero"/>
        <c:crossBetween val="between"/>
      </c:valAx>
      <c:valAx>
        <c:axId val="624144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icremental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45608"/>
        <c:crosses val="max"/>
        <c:crossBetween val="between"/>
      </c:valAx>
      <c:catAx>
        <c:axId val="62414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144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0787709153543325E-2"/>
          <c:y val="0.12434089856415007"/>
          <c:w val="0.2140631151574803"/>
          <c:h val="0.132353867531264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11</xdr:row>
      <xdr:rowOff>1</xdr:rowOff>
    </xdr:from>
    <xdr:to>
      <xdr:col>21</xdr:col>
      <xdr:colOff>314324</xdr:colOff>
      <xdr:row>38</xdr:row>
      <xdr:rowOff>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57BB587-41CC-433C-8112-16570EC53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CASES/Wy0902/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6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E299E3-BA6C-4073-BF4A-4595A18D6364}" name="Count" displayName="Count" ref="A2:O106" totalsRowShown="0" headerRowDxfId="44" dataDxfId="43" tableBorderDxfId="42" headerRowCellStyle="Comma" dataCellStyle="Comma">
  <autoFilter ref="A2:O106" xr:uid="{37E299E3-BA6C-4073-BF4A-4595A18D6364}"/>
  <tableColumns count="15">
    <tableColumn id="1" xr3:uid="{C700797F-EBAA-42F1-8F82-7431F54C2C91}" name="Year" dataDxfId="41"/>
    <tableColumn id="2" xr3:uid="{552592DA-5462-423C-87D9-F2A6F48B0F19}" name="Scenario" dataDxfId="40"/>
    <tableColumn id="3" xr3:uid="{315A1EFF-DDB2-4BE3-9E64-7AAB156F677A}" name="WA503" dataDxfId="39" dataCellStyle="Comma">
      <calculatedColumnFormula>W3-V3</calculatedColumnFormula>
    </tableColumn>
    <tableColumn id="4" xr3:uid="{A69637C0-D1A2-4989-8FA9-86A944B30288}" name="WA504" dataDxfId="38" dataCellStyle="Comma"/>
    <tableColumn id="5" xr3:uid="{163EECD6-4C88-4898-9B9E-E1152B09C4DA}" name="WA505" dataDxfId="37" dataCellStyle="Comma"/>
    <tableColumn id="15" xr3:uid="{66A72727-C3DC-4C0A-ADDD-D88B2209B043}" name="WA511" dataDxfId="36" dataCellStyle="Comma"/>
    <tableColumn id="8" xr3:uid="{19EB119C-C0D0-46EC-AF68-02010C132BFD}" name="WA570" dataDxfId="35" dataCellStyle="Comma"/>
    <tableColumn id="6" xr3:uid="{681350D4-EE7D-404D-8FCC-559D3D5DB27B}" name="WA Non-Core" dataDxfId="34" dataCellStyle="Comma"/>
    <tableColumn id="9" xr3:uid="{7F0A52D2-9A6D-4800-BBBC-D9E5E50618F5}" name="OR101" dataDxfId="33" dataCellStyle="Comma"/>
    <tableColumn id="10" xr3:uid="{4AE13527-66DC-4929-921D-166DD1E71E11}" name="OR104" dataDxfId="32" dataCellStyle="Comma"/>
    <tableColumn id="11" xr3:uid="{6FF95AC7-4C24-49E3-89DA-2F91D6AC0125}" name="OR105" dataDxfId="31" dataCellStyle="Comma"/>
    <tableColumn id="16" xr3:uid="{6246F56F-D42C-4006-9F6E-BA8B53DD9A2D}" name="OR111" dataDxfId="30" dataCellStyle="Comma"/>
    <tableColumn id="7" xr3:uid="{DBC351F8-8037-4E45-A764-076FFE7FA0BC}" name="OR170" dataDxfId="29" dataCellStyle="Comma"/>
    <tableColumn id="14" xr3:uid="{285D9AF0-6C37-4FA0-B61C-88CD73326E50}" name="OR Non-Core" dataDxfId="28" dataCellStyle="Comma"/>
    <tableColumn id="12" xr3:uid="{5E692F6A-F67C-4FA5-8EB2-618FF333D78D}" name="WA503 - LI" dataDxfId="27" dataCellStyle="Comma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563F0F-BFE2-402A-A742-467F44844994}" name="Load" displayName="Load" ref="A2:O106" totalsRowShown="0" headerRowDxfId="26" dataDxfId="25" tableBorderDxfId="24" headerRowCellStyle="Comma" dataCellStyle="Comma">
  <autoFilter ref="A2:O106" xr:uid="{DC563F0F-BFE2-402A-A742-467F44844994}"/>
  <tableColumns count="15">
    <tableColumn id="1" xr3:uid="{F4CD3054-2FA4-4E8F-ACE1-69029136FA63}" name="Year" dataDxfId="23">
      <calculatedColumnFormula>Customers!$A29</calculatedColumnFormula>
    </tableColumn>
    <tableColumn id="2" xr3:uid="{A9E73F28-011F-474F-B2BF-54BF341FD622}" name="Scenario" dataDxfId="22"/>
    <tableColumn id="3" xr3:uid="{5A8BA149-8C15-4DD3-B962-2CBB50810E2F}" name="WA503" dataDxfId="21" dataCellStyle="Comma"/>
    <tableColumn id="4" xr3:uid="{810F98C9-6B12-471B-8901-70889A262259}" name="WA504" dataDxfId="20" dataCellStyle="Comma"/>
    <tableColumn id="5" xr3:uid="{E26D8A1B-3D3B-4AEB-8681-1A7216E0A0F1}" name="WA505" dataDxfId="19" dataCellStyle="Comma"/>
    <tableColumn id="15" xr3:uid="{8F554D55-CAA6-4C64-92C7-E22120228EE5}" name="WA511" dataDxfId="18" dataCellStyle="Comma"/>
    <tableColumn id="8" xr3:uid="{C64E714C-57A3-42B2-AB49-85CA4C9D4626}" name="WA570" dataDxfId="17" dataCellStyle="Comma"/>
    <tableColumn id="6" xr3:uid="{B8A12A40-8CED-47A3-B380-E2E598FDDF75}" name="WA Non-Core" dataDxfId="16" dataCellStyle="Comma"/>
    <tableColumn id="9" xr3:uid="{F5AFE3D3-0076-4272-B573-C6DDB785B82B}" name="OR101" dataDxfId="15" dataCellStyle="Comma"/>
    <tableColumn id="10" xr3:uid="{EE85661F-B80F-4CF2-AAB6-518FCFD51608}" name="OR104" dataDxfId="14" dataCellStyle="Comma"/>
    <tableColumn id="11" xr3:uid="{B3E6B0CA-7007-4810-B3C3-590934016249}" name="OR105" dataDxfId="13" dataCellStyle="Comma"/>
    <tableColumn id="16" xr3:uid="{6DA22BA6-28FE-4472-91F8-C8C6F6487C2E}" name="OR111" dataDxfId="12" dataCellStyle="Comma"/>
    <tableColumn id="14" xr3:uid="{B63357DD-51EA-416A-941A-559C3554215C}" name="OR170" dataDxfId="11" dataCellStyle="Comma"/>
    <tableColumn id="13" xr3:uid="{07DE83C7-AC4E-414C-BD5D-96AAC8E94DED}" name="OR Non-Core" dataDxfId="10" dataCellStyle="Comma"/>
    <tableColumn id="12" xr3:uid="{91C5CAC0-2A77-40F2-B83B-4B73D8135DFE}" name="WA503 - LI" dataDxfId="9" dataCellStyle="Comma">
      <calculatedColumnFormula>Count[[#This Row],[WA503 - LI]]/SUM(Count[[#This Row],[WA503 - LI]],Count[[#This Row],[WA503]])*U3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9EC472-55D4-4489-B3BA-6686E4B1A5B8}" name="RR_Costs" displayName="RR_Costs" ref="A2:I54" totalsRowShown="0" dataDxfId="8" dataCellStyle="Currency">
  <autoFilter ref="A2:I54" xr:uid="{36A33D94-DD73-41F4-B8B5-2A997EE34299}"/>
  <tableColumns count="9">
    <tableColumn id="1" xr3:uid="{78667F71-996F-4A0B-9C62-4A93BD6BA227}" name="Year">
      <calculatedColumnFormula>Dashboard!A14</calculatedColumnFormula>
    </tableColumn>
    <tableColumn id="9" xr3:uid="{ABA4E877-E6C6-4D39-91C9-08736EA86984}" name="State" dataDxfId="7"/>
    <tableColumn id="2" xr3:uid="{3145725C-6652-432F-B04A-C8095111C902}" name="As-Is" dataDxfId="6" dataCellStyle="Currency">
      <calculatedColumnFormula>'As-Is'!B3</calculatedColumnFormula>
    </tableColumn>
    <tableColumn id="3" xr3:uid="{A7CE90F1-B841-41D0-9E6B-36668D480AC0}" name="Reference Case" dataDxfId="5" dataCellStyle="Currency">
      <calculatedColumnFormula>'Reference Case'!B3</calculatedColumnFormula>
    </tableColumn>
    <tableColumn id="4" xr3:uid="{88D947BA-9E80-4713-9257-088DD7ACB38E}" name="Low Growth" dataDxfId="4" dataCellStyle="Currency">
      <calculatedColumnFormula>'Low Growth'!B3</calculatedColumnFormula>
    </tableColumn>
    <tableColumn id="5" xr3:uid="{F144A003-2545-4086-9CAC-ABB215DFF9EA}" name="High Growth" dataDxfId="3" dataCellStyle="Currency">
      <calculatedColumnFormula>'High Growth'!B3</calculatedColumnFormula>
    </tableColumn>
    <tableColumn id="6" xr3:uid="{6C33E7AD-C337-45DA-8721-BA94022131EB}" name="Scenario 4" dataDxfId="2" dataCellStyle="Currency"/>
    <tableColumn id="7" xr3:uid="{B42A3D99-BAA4-44D2-AF72-2C32BDF7B7DB}" name="Scenario 5" dataDxfId="1" dataCellStyle="Currency"/>
    <tableColumn id="8" xr3:uid="{6602CC90-791B-4464-B2E7-A9D73DEA1A93}" name="Scenario 6" dataDxfId="0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BDD-22DF-46DC-B615-6603BCD038A4}">
  <sheetPr codeName="Sheet1">
    <tabColor theme="9" tint="0.59999389629810485"/>
  </sheetPr>
  <dimension ref="A1:X38"/>
  <sheetViews>
    <sheetView tabSelected="1" zoomScaleNormal="100" workbookViewId="0">
      <selection activeCell="B8" sqref="B8"/>
    </sheetView>
  </sheetViews>
  <sheetFormatPr defaultRowHeight="12.75" x14ac:dyDescent="0.2"/>
  <cols>
    <col min="1" max="1" width="8.7109375" style="2" bestFit="1" customWidth="1"/>
    <col min="2" max="2" width="17" style="2" bestFit="1" customWidth="1"/>
    <col min="3" max="3" width="15.5703125" style="2" bestFit="1" customWidth="1"/>
    <col min="4" max="4" width="15.5703125" style="2" customWidth="1"/>
    <col min="5" max="5" width="1.7109375" style="2" customWidth="1"/>
    <col min="6" max="16384" width="9.140625" style="2"/>
  </cols>
  <sheetData>
    <row r="1" spans="1:24" ht="15" x14ac:dyDescent="0.25">
      <c r="W1" s="27" t="s">
        <v>14</v>
      </c>
      <c r="X1" s="2" t="s">
        <v>57</v>
      </c>
    </row>
    <row r="2" spans="1:24" ht="15" x14ac:dyDescent="0.25">
      <c r="A2" s="11" t="s">
        <v>25</v>
      </c>
      <c r="B2" s="12"/>
      <c r="C2" s="12"/>
      <c r="D2" s="12"/>
      <c r="W2" s="27" t="s">
        <v>15</v>
      </c>
      <c r="X2" s="2" t="s">
        <v>58</v>
      </c>
    </row>
    <row r="3" spans="1:24" ht="6" customHeight="1" x14ac:dyDescent="0.25">
      <c r="B3"/>
      <c r="W3" s="27" t="s">
        <v>16</v>
      </c>
      <c r="X3" s="2" t="s">
        <v>59</v>
      </c>
    </row>
    <row r="4" spans="1:24" ht="15" x14ac:dyDescent="0.25">
      <c r="A4" s="2" t="s">
        <v>22</v>
      </c>
      <c r="B4" s="14" t="s">
        <v>0</v>
      </c>
      <c r="W4" s="27" t="s">
        <v>65</v>
      </c>
      <c r="X4" s="2" t="s">
        <v>75</v>
      </c>
    </row>
    <row r="5" spans="1:24" ht="6" customHeight="1" x14ac:dyDescent="0.25">
      <c r="B5"/>
      <c r="W5" s="27" t="s">
        <v>17</v>
      </c>
      <c r="X5" s="2" t="s">
        <v>60</v>
      </c>
    </row>
    <row r="6" spans="1:24" ht="15" x14ac:dyDescent="0.25">
      <c r="A6" s="2" t="s">
        <v>20</v>
      </c>
      <c r="B6" s="14" t="s">
        <v>9</v>
      </c>
      <c r="W6" s="27" t="s">
        <v>67</v>
      </c>
      <c r="X6" s="2" t="s">
        <v>77</v>
      </c>
    </row>
    <row r="7" spans="1:24" ht="4.5" customHeight="1" x14ac:dyDescent="0.25">
      <c r="B7"/>
      <c r="W7" s="27" t="s">
        <v>73</v>
      </c>
      <c r="X7" s="2" t="s">
        <v>76</v>
      </c>
    </row>
    <row r="8" spans="1:24" ht="15" x14ac:dyDescent="0.25">
      <c r="A8" s="2" t="s">
        <v>23</v>
      </c>
      <c r="B8" s="14" t="s">
        <v>17</v>
      </c>
      <c r="C8" s="2" t="str">
        <f>VLOOKUP(B8,W:X,2,FALSE)</f>
        <v>Interruptible</v>
      </c>
      <c r="W8" s="27" t="s">
        <v>10</v>
      </c>
      <c r="X8" s="2" t="s">
        <v>57</v>
      </c>
    </row>
    <row r="9" spans="1:24" ht="4.5" customHeight="1" x14ac:dyDescent="0.25">
      <c r="B9" s="5"/>
      <c r="W9" s="27" t="s">
        <v>11</v>
      </c>
      <c r="X9" s="2" t="s">
        <v>58</v>
      </c>
    </row>
    <row r="10" spans="1:24" ht="15" x14ac:dyDescent="0.25">
      <c r="A10" s="11" t="s">
        <v>29</v>
      </c>
      <c r="B10" s="12"/>
      <c r="C10" s="12"/>
      <c r="D10" s="12"/>
      <c r="F10" s="11" t="s">
        <v>28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W10" s="27" t="s">
        <v>12</v>
      </c>
      <c r="X10" s="2" t="s">
        <v>59</v>
      </c>
    </row>
    <row r="11" spans="1:24" ht="4.5" customHeight="1" thickBot="1" x14ac:dyDescent="0.3">
      <c r="B11"/>
      <c r="W11" s="27" t="s">
        <v>61</v>
      </c>
      <c r="X11" s="2" t="s">
        <v>75</v>
      </c>
    </row>
    <row r="12" spans="1:24" ht="15" x14ac:dyDescent="0.25">
      <c r="A12" s="13" t="s">
        <v>24</v>
      </c>
      <c r="B12" s="13" t="s">
        <v>3</v>
      </c>
      <c r="C12" s="13" t="str">
        <f>B6</f>
        <v>High Growth</v>
      </c>
      <c r="D12" s="13" t="s">
        <v>55</v>
      </c>
      <c r="W12" s="27" t="s">
        <v>13</v>
      </c>
      <c r="X12" s="2" t="s">
        <v>60</v>
      </c>
    </row>
    <row r="13" spans="1:24" ht="15" x14ac:dyDescent="0.25">
      <c r="A13" s="26">
        <v>2025</v>
      </c>
      <c r="B13" s="8">
        <f>Info!M3</f>
        <v>26271.51</v>
      </c>
      <c r="C13" s="8"/>
      <c r="D13" s="8"/>
      <c r="W13" s="27" t="s">
        <v>66</v>
      </c>
      <c r="X13" s="2" t="s">
        <v>77</v>
      </c>
    </row>
    <row r="14" spans="1:24" x14ac:dyDescent="0.2">
      <c r="A14" s="26">
        <v>2026</v>
      </c>
      <c r="B14" s="8">
        <f>HLOOKUP($A14, 'As-Is Data'!$B$31:$AA$38, VLOOKUP($B$8, 'As-Is Data'!$AC$32:$AD$38, 2, FALSE), FALSE)</f>
        <v>25787.1820911389</v>
      </c>
      <c r="C14" s="8">
        <f>HLOOKUP($A14, 'Scenario Data'!$B$33:$AA$40, VLOOKUP($B$8, 'Scenario Data'!$AC$34:$AD$40, 2, FALSE), FALSE)</f>
        <v>29451.666725575113</v>
      </c>
      <c r="D14" s="8">
        <f>(C14-B14)*12</f>
        <v>43973.815613234547</v>
      </c>
    </row>
    <row r="15" spans="1:24" x14ac:dyDescent="0.2">
      <c r="A15" s="26">
        <v>2027</v>
      </c>
      <c r="B15" s="8">
        <f>HLOOKUP($A15, 'As-Is Data'!$B$31:$AA$38, VLOOKUP($B$8, 'As-Is Data'!$AC$32:$AD$38, 2, FALSE), FALSE)</f>
        <v>25772.444444625646</v>
      </c>
      <c r="C15" s="8">
        <f>HLOOKUP($A15, 'Scenario Data'!$B$33:$AA$40, VLOOKUP($B$8, 'Scenario Data'!$AC$34:$AD$40, 2, FALSE), FALSE)</f>
        <v>30383.066314718777</v>
      </c>
      <c r="D15" s="8">
        <f t="shared" ref="D15:D38" si="0">(C15-B15)*12</f>
        <v>55327.462441117576</v>
      </c>
    </row>
    <row r="16" spans="1:24" x14ac:dyDescent="0.2">
      <c r="A16" s="26">
        <v>2028</v>
      </c>
      <c r="B16" s="8">
        <f>HLOOKUP($A16, 'As-Is Data'!$B$31:$AA$38, VLOOKUP($B$8, 'As-Is Data'!$AC$32:$AD$38, 2, FALSE), FALSE)</f>
        <v>25594.822973469443</v>
      </c>
      <c r="C16" s="8">
        <f>HLOOKUP($A16, 'Scenario Data'!$B$33:$AA$40, VLOOKUP($B$8, 'Scenario Data'!$AC$34:$AD$40, 2, FALSE), FALSE)</f>
        <v>31187.809668784026</v>
      </c>
      <c r="D16" s="8">
        <f t="shared" si="0"/>
        <v>67115.840343774995</v>
      </c>
    </row>
    <row r="17" spans="1:4" x14ac:dyDescent="0.2">
      <c r="A17" s="26">
        <v>2029</v>
      </c>
      <c r="B17" s="8">
        <f>HLOOKUP($A17, 'As-Is Data'!$B$31:$AA$38, VLOOKUP($B$8, 'As-Is Data'!$AC$32:$AD$38, 2, FALSE), FALSE)</f>
        <v>25471.052974031463</v>
      </c>
      <c r="C17" s="8">
        <f>HLOOKUP($A17, 'Scenario Data'!$B$33:$AA$40, VLOOKUP($B$8, 'Scenario Data'!$AC$34:$AD$40, 2, FALSE), FALSE)</f>
        <v>32238.429723616759</v>
      </c>
      <c r="D17" s="8">
        <f t="shared" si="0"/>
        <v>81208.520995023544</v>
      </c>
    </row>
    <row r="18" spans="1:4" x14ac:dyDescent="0.2">
      <c r="A18" s="26">
        <v>2030</v>
      </c>
      <c r="B18" s="8">
        <f>HLOOKUP($A18, 'As-Is Data'!$B$31:$AA$38, VLOOKUP($B$8, 'As-Is Data'!$AC$32:$AD$38, 2, FALSE), FALSE)</f>
        <v>25470.071489214322</v>
      </c>
      <c r="C18" s="8">
        <f>HLOOKUP($A18, 'Scenario Data'!$B$33:$AA$40, VLOOKUP($B$8, 'Scenario Data'!$AC$34:$AD$40, 2, FALSE), FALSE)</f>
        <v>33359.156871338746</v>
      </c>
      <c r="D18" s="8">
        <f t="shared" si="0"/>
        <v>94669.024585493084</v>
      </c>
    </row>
    <row r="19" spans="1:4" x14ac:dyDescent="0.2">
      <c r="A19" s="26">
        <v>2031</v>
      </c>
      <c r="B19" s="8">
        <f>HLOOKUP($A19, 'As-Is Data'!$B$31:$AA$38, VLOOKUP($B$8, 'As-Is Data'!$AC$32:$AD$38, 2, FALSE), FALSE)</f>
        <v>25697.436570118269</v>
      </c>
      <c r="C19" s="8">
        <f>HLOOKUP($A19, 'Scenario Data'!$B$33:$AA$40, VLOOKUP($B$8, 'Scenario Data'!$AC$34:$AD$40, 2, FALSE), FALSE)</f>
        <v>34683.735433745744</v>
      </c>
      <c r="D19" s="8">
        <f t="shared" si="0"/>
        <v>107835.5863635297</v>
      </c>
    </row>
    <row r="20" spans="1:4" x14ac:dyDescent="0.2">
      <c r="A20" s="26">
        <v>2032</v>
      </c>
      <c r="B20" s="8">
        <f>HLOOKUP($A20, 'As-Is Data'!$B$31:$AA$38, VLOOKUP($B$8, 'As-Is Data'!$AC$32:$AD$38, 2, FALSE), FALSE)</f>
        <v>26052.173403701181</v>
      </c>
      <c r="C20" s="8">
        <f>HLOOKUP($A20, 'Scenario Data'!$B$33:$AA$40, VLOOKUP($B$8, 'Scenario Data'!$AC$34:$AD$40, 2, FALSE), FALSE)</f>
        <v>36218.61112866507</v>
      </c>
      <c r="D20" s="8">
        <f t="shared" si="0"/>
        <v>121997.25269956667</v>
      </c>
    </row>
    <row r="21" spans="1:4" x14ac:dyDescent="0.2">
      <c r="A21" s="26">
        <v>2033</v>
      </c>
      <c r="B21" s="8">
        <f>HLOOKUP($A21, 'As-Is Data'!$B$31:$AA$38, VLOOKUP($B$8, 'As-Is Data'!$AC$32:$AD$38, 2, FALSE), FALSE)</f>
        <v>26946.823075894339</v>
      </c>
      <c r="C21" s="8">
        <f>HLOOKUP($A21, 'Scenario Data'!$B$33:$AA$40, VLOOKUP($B$8, 'Scenario Data'!$AC$34:$AD$40, 2, FALSE), FALSE)</f>
        <v>37849.915477087125</v>
      </c>
      <c r="D21" s="8">
        <f t="shared" si="0"/>
        <v>130837.10881431343</v>
      </c>
    </row>
    <row r="22" spans="1:4" x14ac:dyDescent="0.2">
      <c r="A22" s="26">
        <v>2034</v>
      </c>
      <c r="B22" s="8">
        <f>HLOOKUP($A22, 'As-Is Data'!$B$31:$AA$38, VLOOKUP($B$8, 'As-Is Data'!$AC$32:$AD$38, 2, FALSE), FALSE)</f>
        <v>27242.115305387979</v>
      </c>
      <c r="C22" s="8">
        <f>HLOOKUP($A22, 'Scenario Data'!$B$33:$AA$40, VLOOKUP($B$8, 'Scenario Data'!$AC$34:$AD$40, 2, FALSE), FALSE)</f>
        <v>39163.370662682202</v>
      </c>
      <c r="D22" s="8">
        <f t="shared" si="0"/>
        <v>143055.06428753067</v>
      </c>
    </row>
    <row r="23" spans="1:4" x14ac:dyDescent="0.2">
      <c r="A23" s="26">
        <v>2035</v>
      </c>
      <c r="B23" s="8">
        <f>HLOOKUP($A23, 'As-Is Data'!$B$31:$AA$38, VLOOKUP($B$8, 'As-Is Data'!$AC$32:$AD$38, 2, FALSE), FALSE)</f>
        <v>27665.097556612589</v>
      </c>
      <c r="C23" s="8">
        <f>HLOOKUP($A23, 'Scenario Data'!$B$33:$AA$40, VLOOKUP($B$8, 'Scenario Data'!$AC$34:$AD$40, 2, FALSE), FALSE)</f>
        <v>40568.35908258392</v>
      </c>
      <c r="D23" s="8">
        <f t="shared" si="0"/>
        <v>154839.13831165596</v>
      </c>
    </row>
    <row r="24" spans="1:4" x14ac:dyDescent="0.2">
      <c r="A24" s="26">
        <v>2036</v>
      </c>
      <c r="B24" s="8">
        <f>HLOOKUP($A24, 'As-Is Data'!$B$31:$AA$38, VLOOKUP($B$8, 'As-Is Data'!$AC$32:$AD$38, 2, FALSE), FALSE)</f>
        <v>28061.561345208622</v>
      </c>
      <c r="C24" s="8">
        <f>HLOOKUP($A24, 'Scenario Data'!$B$33:$AA$40, VLOOKUP($B$8, 'Scenario Data'!$AC$34:$AD$40, 2, FALSE), FALSE)</f>
        <v>42083.169846193196</v>
      </c>
      <c r="D24" s="8">
        <f t="shared" si="0"/>
        <v>168259.3020118149</v>
      </c>
    </row>
    <row r="25" spans="1:4" x14ac:dyDescent="0.2">
      <c r="A25" s="26">
        <v>2037</v>
      </c>
      <c r="B25" s="8">
        <f>HLOOKUP($A25, 'As-Is Data'!$B$31:$AA$38, VLOOKUP($B$8, 'As-Is Data'!$AC$32:$AD$38, 2, FALSE), FALSE)</f>
        <v>28242.667931798471</v>
      </c>
      <c r="C25" s="8">
        <f>HLOOKUP($A25, 'Scenario Data'!$B$33:$AA$40, VLOOKUP($B$8, 'Scenario Data'!$AC$34:$AD$40, 2, FALSE), FALSE)</f>
        <v>43792.905765756746</v>
      </c>
      <c r="D25" s="8">
        <f t="shared" si="0"/>
        <v>186602.85400749929</v>
      </c>
    </row>
    <row r="26" spans="1:4" x14ac:dyDescent="0.2">
      <c r="A26" s="26">
        <v>2038</v>
      </c>
      <c r="B26" s="8">
        <f>HLOOKUP($A26, 'As-Is Data'!$B$31:$AA$38, VLOOKUP($B$8, 'As-Is Data'!$AC$32:$AD$38, 2, FALSE), FALSE)</f>
        <v>28802.899338963776</v>
      </c>
      <c r="C26" s="8">
        <f>HLOOKUP($A26, 'Scenario Data'!$B$33:$AA$40, VLOOKUP($B$8, 'Scenario Data'!$AC$34:$AD$40, 2, FALSE), FALSE)</f>
        <v>45805.223263170847</v>
      </c>
      <c r="D26" s="8">
        <f t="shared" si="0"/>
        <v>204027.88709048484</v>
      </c>
    </row>
    <row r="27" spans="1:4" x14ac:dyDescent="0.2">
      <c r="A27" s="26">
        <v>2039</v>
      </c>
      <c r="B27" s="8">
        <f>HLOOKUP($A27, 'As-Is Data'!$B$31:$AA$38, VLOOKUP($B$8, 'As-Is Data'!$AC$32:$AD$38, 2, FALSE), FALSE)</f>
        <v>29392.53978678328</v>
      </c>
      <c r="C27" s="8">
        <f>HLOOKUP($A27, 'Scenario Data'!$B$33:$AA$40, VLOOKUP($B$8, 'Scenario Data'!$AC$34:$AD$40, 2, FALSE), FALSE)</f>
        <v>48247.219479193547</v>
      </c>
      <c r="D27" s="8">
        <f t="shared" si="0"/>
        <v>226256.15630892321</v>
      </c>
    </row>
    <row r="28" spans="1:4" x14ac:dyDescent="0.2">
      <c r="A28" s="26">
        <v>2040</v>
      </c>
      <c r="B28" s="8">
        <f>HLOOKUP($A28, 'As-Is Data'!$B$31:$AA$38, VLOOKUP($B$8, 'As-Is Data'!$AC$32:$AD$38, 2, FALSE), FALSE)</f>
        <v>30498.83407103143</v>
      </c>
      <c r="C28" s="8">
        <f>HLOOKUP($A28, 'Scenario Data'!$B$33:$AA$40, VLOOKUP($B$8, 'Scenario Data'!$AC$34:$AD$40, 2, FALSE), FALSE)</f>
        <v>51040.151756151274</v>
      </c>
      <c r="D28" s="8">
        <f t="shared" si="0"/>
        <v>246495.81222143813</v>
      </c>
    </row>
    <row r="29" spans="1:4" x14ac:dyDescent="0.2">
      <c r="A29" s="26">
        <v>2041</v>
      </c>
      <c r="B29" s="8">
        <f>HLOOKUP($A29, 'As-Is Data'!$B$31:$AA$38, VLOOKUP($B$8, 'As-Is Data'!$AC$32:$AD$38, 2, FALSE), FALSE)</f>
        <v>31484.537196000842</v>
      </c>
      <c r="C29" s="8">
        <f>HLOOKUP($A29, 'Scenario Data'!$B$33:$AA$40, VLOOKUP($B$8, 'Scenario Data'!$AC$34:$AD$40, 2, FALSE), FALSE)</f>
        <v>54052.384364312398</v>
      </c>
      <c r="D29" s="8">
        <f t="shared" si="0"/>
        <v>270814.16601973865</v>
      </c>
    </row>
    <row r="30" spans="1:4" x14ac:dyDescent="0.2">
      <c r="A30" s="26">
        <v>2042</v>
      </c>
      <c r="B30" s="8">
        <f>HLOOKUP($A30, 'As-Is Data'!$B$31:$AA$38, VLOOKUP($B$8, 'As-Is Data'!$AC$32:$AD$38, 2, FALSE), FALSE)</f>
        <v>32027.661524577317</v>
      </c>
      <c r="C30" s="8">
        <f>HLOOKUP($A30, 'Scenario Data'!$B$33:$AA$40, VLOOKUP($B$8, 'Scenario Data'!$AC$34:$AD$40, 2, FALSE), FALSE)</f>
        <v>57180.259102146869</v>
      </c>
      <c r="D30" s="8">
        <f t="shared" si="0"/>
        <v>301831.1709308346</v>
      </c>
    </row>
    <row r="31" spans="1:4" x14ac:dyDescent="0.2">
      <c r="A31" s="26">
        <v>2043</v>
      </c>
      <c r="B31" s="8">
        <f>HLOOKUP($A31, 'As-Is Data'!$B$31:$AA$38, VLOOKUP($B$8, 'As-Is Data'!$AC$32:$AD$38, 2, FALSE), FALSE)</f>
        <v>32557.238238453159</v>
      </c>
      <c r="C31" s="8">
        <f>HLOOKUP($A31, 'Scenario Data'!$B$33:$AA$40, VLOOKUP($B$8, 'Scenario Data'!$AC$34:$AD$40, 2, FALSE), FALSE)</f>
        <v>60701.807367437214</v>
      </c>
      <c r="D31" s="8">
        <f t="shared" si="0"/>
        <v>337734.82954780862</v>
      </c>
    </row>
    <row r="32" spans="1:4" x14ac:dyDescent="0.2">
      <c r="A32" s="26">
        <v>2044</v>
      </c>
      <c r="B32" s="8">
        <f>HLOOKUP($A32, 'As-Is Data'!$B$31:$AA$38, VLOOKUP($B$8, 'As-Is Data'!$AC$32:$AD$38, 2, FALSE), FALSE)</f>
        <v>33213.659288869865</v>
      </c>
      <c r="C32" s="8">
        <f>HLOOKUP($A32, 'Scenario Data'!$B$33:$AA$40, VLOOKUP($B$8, 'Scenario Data'!$AC$34:$AD$40, 2, FALSE), FALSE)</f>
        <v>64595.79283717151</v>
      </c>
      <c r="D32" s="8">
        <f t="shared" si="0"/>
        <v>376585.60257961974</v>
      </c>
    </row>
    <row r="33" spans="1:4" x14ac:dyDescent="0.2">
      <c r="A33" s="26">
        <v>2045</v>
      </c>
      <c r="B33" s="8">
        <f>HLOOKUP($A33, 'As-Is Data'!$B$31:$AA$38, VLOOKUP($B$8, 'As-Is Data'!$AC$32:$AD$38, 2, FALSE), FALSE)</f>
        <v>34238.219736705258</v>
      </c>
      <c r="C33" s="8">
        <f>HLOOKUP($A33, 'Scenario Data'!$B$33:$AA$40, VLOOKUP($B$8, 'Scenario Data'!$AC$34:$AD$40, 2, FALSE), FALSE)</f>
        <v>69041.198015301081</v>
      </c>
      <c r="D33" s="8">
        <f t="shared" si="0"/>
        <v>417635.73934314988</v>
      </c>
    </row>
    <row r="34" spans="1:4" x14ac:dyDescent="0.2">
      <c r="A34" s="26">
        <v>2046</v>
      </c>
      <c r="B34" s="8">
        <f>HLOOKUP($A34, 'As-Is Data'!$B$31:$AA$38, VLOOKUP($B$8, 'As-Is Data'!$AC$32:$AD$38, 2, FALSE), FALSE)</f>
        <v>34638.537591672532</v>
      </c>
      <c r="C34" s="8">
        <f>HLOOKUP($A34, 'Scenario Data'!$B$33:$AA$40, VLOOKUP($B$8, 'Scenario Data'!$AC$34:$AD$40, 2, FALSE), FALSE)</f>
        <v>64764.633975436023</v>
      </c>
      <c r="D34" s="8">
        <f t="shared" si="0"/>
        <v>361513.1566051619</v>
      </c>
    </row>
    <row r="35" spans="1:4" x14ac:dyDescent="0.2">
      <c r="A35" s="26">
        <v>2047</v>
      </c>
      <c r="B35" s="8">
        <f>HLOOKUP($A35, 'As-Is Data'!$B$31:$AA$38, VLOOKUP($B$8, 'As-Is Data'!$AC$32:$AD$38, 2, FALSE), FALSE)</f>
        <v>35323.917083198736</v>
      </c>
      <c r="C35" s="8">
        <f>HLOOKUP($A35, 'Scenario Data'!$B$33:$AA$40, VLOOKUP($B$8, 'Scenario Data'!$AC$34:$AD$40, 2, FALSE), FALSE)</f>
        <v>64620.181377551984</v>
      </c>
      <c r="D35" s="8">
        <f t="shared" si="0"/>
        <v>351555.17153223895</v>
      </c>
    </row>
    <row r="36" spans="1:4" x14ac:dyDescent="0.2">
      <c r="A36" s="26">
        <v>2048</v>
      </c>
      <c r="B36" s="8">
        <f>HLOOKUP($A36, 'As-Is Data'!$B$31:$AA$38, VLOOKUP($B$8, 'As-Is Data'!$AC$32:$AD$38, 2, FALSE), FALSE)</f>
        <v>36602.506617994259</v>
      </c>
      <c r="C36" s="8">
        <f>HLOOKUP($A36, 'Scenario Data'!$B$33:$AA$40, VLOOKUP($B$8, 'Scenario Data'!$AC$34:$AD$40, 2, FALSE), FALSE)</f>
        <v>64822.338997427403</v>
      </c>
      <c r="D36" s="8">
        <f t="shared" si="0"/>
        <v>338637.98855319771</v>
      </c>
    </row>
    <row r="37" spans="1:4" x14ac:dyDescent="0.2">
      <c r="A37" s="26">
        <v>2049</v>
      </c>
      <c r="B37" s="8">
        <f>HLOOKUP($A37, 'As-Is Data'!$B$31:$AA$38, VLOOKUP($B$8, 'As-Is Data'!$AC$32:$AD$38, 2, FALSE), FALSE)</f>
        <v>37121.795084734142</v>
      </c>
      <c r="C37" s="8">
        <f>HLOOKUP($A37, 'Scenario Data'!$B$33:$AA$40, VLOOKUP($B$8, 'Scenario Data'!$AC$34:$AD$40, 2, FALSE), FALSE)</f>
        <v>64693.928689495238</v>
      </c>
      <c r="D37" s="8">
        <f t="shared" si="0"/>
        <v>330865.60325713316</v>
      </c>
    </row>
    <row r="38" spans="1:4" x14ac:dyDescent="0.2">
      <c r="A38" s="26">
        <v>2050</v>
      </c>
      <c r="B38" s="8">
        <f>HLOOKUP($A38, 'As-Is Data'!$B$31:$AA$38, VLOOKUP($B$8, 'As-Is Data'!$AC$32:$AD$38, 2, FALSE), FALSE)</f>
        <v>37758.457826710131</v>
      </c>
      <c r="C38" s="8">
        <f>HLOOKUP($A38, 'Scenario Data'!$B$33:$AA$40, VLOOKUP($B$8, 'Scenario Data'!$AC$34:$AD$40, 2, FALSE), FALSE)</f>
        <v>69220.062491533012</v>
      </c>
      <c r="D38" s="8">
        <f t="shared" si="0"/>
        <v>377539.25597787456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A11A2B-A038-440D-AFBB-8AC8BA31B5D6}">
          <x14:formula1>
            <xm:f>_xlfn.ANCHORARRAY(Info!$K$3)</xm:f>
          </x14:formula1>
          <xm:sqref>B4</xm:sqref>
        </x14:dataValidation>
        <x14:dataValidation type="list" allowBlank="1" showInputMessage="1" showErrorMessage="1" xr:uid="{AB3D0C9D-729B-484C-99F4-A98AE8ABAC4B}">
          <x14:formula1>
            <xm:f>Info!$O$3:$O$5</xm:f>
          </x14:formula1>
          <xm:sqref>B6</xm:sqref>
        </x14:dataValidation>
        <x14:dataValidation type="list" allowBlank="1" showInputMessage="1" showErrorMessage="1" xr:uid="{6638D3C9-43EC-4B77-8892-1AB614DD05F9}">
          <x14:formula1>
            <xm:f>Info!L$3:L$9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405-8565-414E-93F9-911A8C733DB8}">
  <sheetPr codeName="Sheet2">
    <tabColor theme="0" tint="-4.9989318521683403E-2"/>
  </sheetPr>
  <dimension ref="B1:AA27"/>
  <sheetViews>
    <sheetView zoomScale="90" zoomScaleNormal="90" workbookViewId="0">
      <selection activeCell="C3" sqref="C3:C15"/>
    </sheetView>
  </sheetViews>
  <sheetFormatPr defaultRowHeight="15" x14ac:dyDescent="0.25"/>
  <cols>
    <col min="1" max="1" width="2" customWidth="1"/>
    <col min="2" max="2" width="11" bestFit="1" customWidth="1"/>
    <col min="3" max="3" width="13.42578125" bestFit="1" customWidth="1"/>
    <col min="4" max="6" width="13.42578125" customWidth="1"/>
    <col min="7" max="7" width="14.85546875" bestFit="1" customWidth="1"/>
    <col min="8" max="8" width="14.85546875" customWidth="1"/>
    <col min="9" max="9" width="18.140625" bestFit="1" customWidth="1"/>
    <col min="10" max="10" width="2.28515625" customWidth="1"/>
    <col min="11" max="11" width="13.140625" bestFit="1" customWidth="1"/>
    <col min="12" max="12" width="13.42578125" bestFit="1" customWidth="1"/>
    <col min="13" max="13" width="11" bestFit="1" customWidth="1"/>
    <col min="14" max="14" width="13.42578125" customWidth="1"/>
    <col min="15" max="15" width="10.28515625" bestFit="1" customWidth="1"/>
    <col min="16" max="16" width="2.28515625" customWidth="1"/>
    <col min="17" max="17" width="51.7109375" bestFit="1" customWidth="1"/>
    <col min="18" max="18" width="2.28515625" customWidth="1"/>
    <col min="19" max="19" width="5.5703125" bestFit="1" customWidth="1"/>
    <col min="20" max="20" width="6" bestFit="1" customWidth="1"/>
    <col min="21" max="21" width="8.85546875" bestFit="1" customWidth="1"/>
    <col min="22" max="22" width="6.28515625" customWidth="1"/>
    <col min="23" max="23" width="7.42578125" bestFit="1" customWidth="1"/>
    <col min="24" max="24" width="7.42578125" customWidth="1"/>
    <col min="25" max="25" width="2.28515625" customWidth="1"/>
    <col min="26" max="26" width="14.85546875" bestFit="1" customWidth="1"/>
    <col min="27" max="27" width="30.28515625" bestFit="1" customWidth="1"/>
  </cols>
  <sheetData>
    <row r="1" spans="2:27" x14ac:dyDescent="0.25">
      <c r="B1" s="3" t="s">
        <v>32</v>
      </c>
      <c r="K1" s="3" t="s">
        <v>33</v>
      </c>
      <c r="Q1" s="3" t="s">
        <v>38</v>
      </c>
      <c r="S1" s="3" t="s">
        <v>27</v>
      </c>
      <c r="T1" s="3"/>
      <c r="Z1" s="3" t="s">
        <v>34</v>
      </c>
    </row>
    <row r="2" spans="2:27" x14ac:dyDescent="0.25">
      <c r="B2" s="24" t="s">
        <v>22</v>
      </c>
      <c r="C2" s="24" t="s">
        <v>35</v>
      </c>
      <c r="D2" s="24" t="s">
        <v>41</v>
      </c>
      <c r="E2" s="24" t="s">
        <v>51</v>
      </c>
      <c r="F2" s="24" t="s">
        <v>52</v>
      </c>
      <c r="G2" s="24" t="s">
        <v>26</v>
      </c>
      <c r="H2" s="24" t="s">
        <v>50</v>
      </c>
      <c r="I2" s="24" t="s">
        <v>20</v>
      </c>
      <c r="K2" s="24" t="s">
        <v>22</v>
      </c>
      <c r="L2" s="24" t="s">
        <v>35</v>
      </c>
      <c r="M2" s="24" t="s">
        <v>41</v>
      </c>
      <c r="N2" s="24" t="s">
        <v>52</v>
      </c>
      <c r="O2" s="24" t="s">
        <v>20</v>
      </c>
      <c r="Q2" s="24" t="s">
        <v>37</v>
      </c>
      <c r="S2" s="24" t="s">
        <v>22</v>
      </c>
      <c r="T2" s="24" t="s">
        <v>39</v>
      </c>
      <c r="U2" s="24" t="s">
        <v>45</v>
      </c>
      <c r="V2" s="24" t="s">
        <v>36</v>
      </c>
      <c r="W2" s="24" t="s">
        <v>43</v>
      </c>
      <c r="X2" s="24" t="s">
        <v>44</v>
      </c>
      <c r="Z2" s="24" t="s">
        <v>20</v>
      </c>
      <c r="AA2" s="24" t="s">
        <v>40</v>
      </c>
    </row>
    <row r="3" spans="2:27" x14ac:dyDescent="0.25">
      <c r="B3" s="27" t="s">
        <v>0</v>
      </c>
      <c r="C3" s="27" t="s">
        <v>14</v>
      </c>
      <c r="D3" s="28">
        <v>80.22</v>
      </c>
      <c r="E3" s="44">
        <v>208092</v>
      </c>
      <c r="F3" s="28">
        <f>G3/E3/12</f>
        <v>29.663808338977546</v>
      </c>
      <c r="G3" s="50">
        <v>74073614.458494186</v>
      </c>
      <c r="H3" s="43">
        <f>G3/SUM($G$3:$G$7)</f>
        <v>0.62168537960870007</v>
      </c>
      <c r="I3" s="27" t="s">
        <v>56</v>
      </c>
      <c r="K3" t="str" cm="1">
        <f t="array" ref="K3:K4">_xlfn.UNIQUE(B3:B14)</f>
        <v>WA</v>
      </c>
      <c r="L3" t="str">
        <f t="array" ref="L3:L8">_xlfn._xlws.FILTER(C3:C15, B3:B15=Dashboard!B4)</f>
        <v>WA503</v>
      </c>
      <c r="M3" s="25" cm="1">
        <f t="array" ref="M3">_xlfn._xlws.FILTER(D3:D15, C3:C15=Dashboard!B8)</f>
        <v>26271.51</v>
      </c>
      <c r="N3" s="25">
        <f t="array" ref="N3:N9">_xlfn._xlws.FILTER(D3:D15, B3:B15=Dashboard!B4)</f>
        <v>80.22</v>
      </c>
      <c r="O3" s="42" t="s">
        <v>71</v>
      </c>
      <c r="Q3" s="27" t="str">
        <f>"Avg Bill of Class "&amp;Dashboard!$C$8&amp;" Comparing '"&amp;Dashboard!$B$12&amp;"' vs '"&amp;Dashboard!$C$12&amp;"'"</f>
        <v>Avg Bill of Class Interruptible Comparing 'As-Is' vs 'High Growth'</v>
      </c>
      <c r="S3" s="27" t="s">
        <v>0</v>
      </c>
      <c r="T3" s="38">
        <v>1.331378</v>
      </c>
      <c r="U3" s="38">
        <f>1/T3</f>
        <v>0.75110149033557716</v>
      </c>
      <c r="V3" s="29">
        <v>7.1849999999999997E-2</v>
      </c>
      <c r="W3" s="39">
        <v>0.21</v>
      </c>
      <c r="X3" s="29">
        <v>3.3300000000000003E-2</v>
      </c>
      <c r="Z3" s="42" t="s">
        <v>71</v>
      </c>
      <c r="AA3" s="27"/>
    </row>
    <row r="4" spans="2:27" x14ac:dyDescent="0.25">
      <c r="B4" s="27" t="s">
        <v>0</v>
      </c>
      <c r="C4" s="27" t="s">
        <v>15</v>
      </c>
      <c r="D4" s="28">
        <v>377.87</v>
      </c>
      <c r="E4" s="44">
        <v>28102</v>
      </c>
      <c r="F4" s="28">
        <f t="shared" ref="F4:F8" si="0">G4/E4/12</f>
        <v>117.60896799447646</v>
      </c>
      <c r="G4" s="50">
        <v>39660566.622969329</v>
      </c>
      <c r="H4" s="43">
        <f>G4/SUM($G$3:$G$7)</f>
        <v>0.33286338997690723</v>
      </c>
      <c r="I4" s="27" t="s">
        <v>4</v>
      </c>
      <c r="K4" t="str">
        <v>OR</v>
      </c>
      <c r="L4" t="str">
        <v>WA504</v>
      </c>
      <c r="N4" s="25">
        <v>377.87</v>
      </c>
      <c r="O4" s="42" t="s">
        <v>72</v>
      </c>
      <c r="S4" s="27" t="s">
        <v>1</v>
      </c>
      <c r="T4" s="38">
        <v>1.4132199999999999</v>
      </c>
      <c r="U4" s="38">
        <f>1/T4</f>
        <v>0.7076039116344236</v>
      </c>
      <c r="V4" s="29">
        <v>7.0699999999999999E-2</v>
      </c>
      <c r="W4" s="39">
        <v>0.27004</v>
      </c>
      <c r="X4" s="41">
        <f>X3</f>
        <v>3.3300000000000003E-2</v>
      </c>
      <c r="Z4" s="42" t="s">
        <v>72</v>
      </c>
      <c r="AA4" s="27"/>
    </row>
    <row r="5" spans="2:27" x14ac:dyDescent="0.25">
      <c r="B5" s="27" t="s">
        <v>0</v>
      </c>
      <c r="C5" s="27" t="s">
        <v>16</v>
      </c>
      <c r="D5" s="28">
        <v>2506.56</v>
      </c>
      <c r="E5" s="44">
        <v>492.39233999999999</v>
      </c>
      <c r="F5" s="28">
        <f t="shared" si="0"/>
        <v>424.47817797761303</v>
      </c>
      <c r="G5" s="50">
        <v>2508117.64</v>
      </c>
      <c r="H5" s="43">
        <f>G5/SUM($G$3:$G$7)</f>
        <v>2.1050141518345649E-2</v>
      </c>
      <c r="I5" s="27" t="s">
        <v>5</v>
      </c>
      <c r="L5" t="str">
        <v>WA505</v>
      </c>
      <c r="N5" s="25">
        <v>2506.56</v>
      </c>
      <c r="O5" s="42" t="s">
        <v>9</v>
      </c>
      <c r="Z5" s="42" t="s">
        <v>9</v>
      </c>
      <c r="AA5" s="27"/>
    </row>
    <row r="6" spans="2:27" x14ac:dyDescent="0.25">
      <c r="B6" s="27" t="s">
        <v>0</v>
      </c>
      <c r="C6" s="27" t="s">
        <v>65</v>
      </c>
      <c r="D6" s="28">
        <v>16516.68</v>
      </c>
      <c r="E6" s="44">
        <v>96</v>
      </c>
      <c r="F6" s="28">
        <f t="shared" si="0"/>
        <v>2394.9354600694446</v>
      </c>
      <c r="G6" s="50">
        <v>2758965.65</v>
      </c>
      <c r="H6" s="43">
        <f>G6/SUM($G$3:$G$7)</f>
        <v>2.3155459875779383E-2</v>
      </c>
      <c r="I6" s="27" t="s">
        <v>6</v>
      </c>
      <c r="L6" t="str">
        <v>WA511</v>
      </c>
      <c r="N6" s="25">
        <v>16516.68</v>
      </c>
      <c r="Z6" s="42"/>
      <c r="AA6" s="27"/>
    </row>
    <row r="7" spans="2:27" x14ac:dyDescent="0.25">
      <c r="B7" s="27" t="s">
        <v>0</v>
      </c>
      <c r="C7" s="27" t="s">
        <v>17</v>
      </c>
      <c r="D7" s="28">
        <v>26271.51</v>
      </c>
      <c r="E7" s="44">
        <v>7</v>
      </c>
      <c r="F7" s="28">
        <f t="shared" si="0"/>
        <v>1766.8607142857143</v>
      </c>
      <c r="G7" s="50">
        <v>148416.29999999999</v>
      </c>
      <c r="H7" s="43">
        <f>G7/SUM($G$3:$G$7)</f>
        <v>1.2456290202676628E-3</v>
      </c>
      <c r="I7" s="27" t="s">
        <v>7</v>
      </c>
      <c r="L7" t="str">
        <v>WA570</v>
      </c>
      <c r="N7" s="25">
        <v>26271.51</v>
      </c>
      <c r="Z7" s="42"/>
      <c r="AA7" s="27"/>
    </row>
    <row r="8" spans="2:27" x14ac:dyDescent="0.25">
      <c r="B8" s="27" t="s">
        <v>0</v>
      </c>
      <c r="C8" s="27" t="s">
        <v>67</v>
      </c>
      <c r="D8" s="28">
        <v>19769.419999999998</v>
      </c>
      <c r="E8" s="44">
        <v>175</v>
      </c>
      <c r="F8" s="28">
        <f t="shared" si="0"/>
        <v>14106.608217693421</v>
      </c>
      <c r="G8" s="50">
        <v>29623877.257156186</v>
      </c>
      <c r="H8" s="43"/>
      <c r="I8" s="27" t="s">
        <v>8</v>
      </c>
      <c r="L8" t="str">
        <v>WA Non-Core</v>
      </c>
      <c r="N8" s="25">
        <v>19769.419999999998</v>
      </c>
      <c r="Z8" s="42"/>
      <c r="AA8" s="27"/>
    </row>
    <row r="9" spans="2:27" x14ac:dyDescent="0.25">
      <c r="B9" s="27" t="s">
        <v>0</v>
      </c>
      <c r="C9" s="27" t="s">
        <v>73</v>
      </c>
      <c r="D9" s="28">
        <v>80.22</v>
      </c>
      <c r="L9" t="s">
        <v>73</v>
      </c>
      <c r="N9" s="25">
        <v>80.22</v>
      </c>
    </row>
    <row r="10" spans="2:27" x14ac:dyDescent="0.25">
      <c r="B10" s="27" t="s">
        <v>1</v>
      </c>
      <c r="C10" s="27" t="s">
        <v>10</v>
      </c>
      <c r="D10" s="28">
        <v>74.901499999999999</v>
      </c>
      <c r="E10" s="44">
        <v>72516</v>
      </c>
      <c r="F10" s="28">
        <f t="shared" ref="F10:F15" si="1">G10/E10/12</f>
        <v>27.33372835042373</v>
      </c>
      <c r="G10" s="50">
        <v>23785591.740711927</v>
      </c>
      <c r="H10" s="43">
        <f>G10/SUM($G$10:$G$14)</f>
        <v>0.67367357205988154</v>
      </c>
      <c r="I10" s="27"/>
    </row>
    <row r="11" spans="2:27" x14ac:dyDescent="0.25">
      <c r="B11" s="27" t="s">
        <v>1</v>
      </c>
      <c r="C11" s="27" t="s">
        <v>11</v>
      </c>
      <c r="D11" s="28">
        <v>278.08127999999999</v>
      </c>
      <c r="E11" s="44">
        <v>10625.457130000001</v>
      </c>
      <c r="F11" s="28">
        <f t="shared" si="1"/>
        <v>77.735271049688691</v>
      </c>
      <c r="G11" s="50">
        <v>9911673.4803287685</v>
      </c>
      <c r="H11" s="43">
        <f>G11/SUM($G$10:$G$14)</f>
        <v>0.28072593490097558</v>
      </c>
      <c r="I11" s="27"/>
    </row>
    <row r="12" spans="2:27" x14ac:dyDescent="0.25">
      <c r="B12" s="27" t="s">
        <v>1</v>
      </c>
      <c r="C12" s="27" t="s">
        <v>12</v>
      </c>
      <c r="D12" s="28">
        <v>1632.86167</v>
      </c>
      <c r="E12" s="44">
        <v>171</v>
      </c>
      <c r="F12" s="28">
        <f t="shared" si="1"/>
        <v>408.32565197066629</v>
      </c>
      <c r="G12" s="50">
        <v>837884.2378438072</v>
      </c>
      <c r="H12" s="43">
        <f>G12/SUM($G$10:$G$14)</f>
        <v>2.3731192969009319E-2</v>
      </c>
      <c r="I12" s="27"/>
    </row>
    <row r="13" spans="2:27" x14ac:dyDescent="0.25">
      <c r="B13" s="27" t="s">
        <v>1</v>
      </c>
      <c r="C13" s="27" t="s">
        <v>61</v>
      </c>
      <c r="D13" s="28">
        <v>12671.23126</v>
      </c>
      <c r="E13" s="44">
        <v>21</v>
      </c>
      <c r="F13" s="28">
        <f t="shared" si="1"/>
        <v>2065.1748700982666</v>
      </c>
      <c r="G13" s="50">
        <v>520424.06726476323</v>
      </c>
      <c r="H13" s="43">
        <f>G13/SUM($G$10:$G$14)</f>
        <v>1.4739845205536662E-2</v>
      </c>
      <c r="I13" s="27"/>
    </row>
    <row r="14" spans="2:27" x14ac:dyDescent="0.25">
      <c r="B14" s="27" t="s">
        <v>1</v>
      </c>
      <c r="C14" s="27" t="s">
        <v>13</v>
      </c>
      <c r="D14" s="28">
        <v>46536.699720000004</v>
      </c>
      <c r="E14" s="44">
        <v>4</v>
      </c>
      <c r="F14" s="28">
        <f t="shared" si="1"/>
        <v>5244.2035040000474</v>
      </c>
      <c r="G14" s="50">
        <v>251721.76819200226</v>
      </c>
      <c r="H14" s="43">
        <f>G14/SUM($G$10:$G$14)</f>
        <v>7.1294548645969473E-3</v>
      </c>
      <c r="I14" s="27"/>
    </row>
    <row r="15" spans="2:27" x14ac:dyDescent="0.25">
      <c r="B15" s="27" t="s">
        <v>1</v>
      </c>
      <c r="C15" s="27" t="s">
        <v>66</v>
      </c>
      <c r="D15" s="28">
        <v>8876.4286317501519</v>
      </c>
      <c r="E15" s="44">
        <v>37</v>
      </c>
      <c r="F15" s="28">
        <f t="shared" si="1"/>
        <v>6333.837870833635</v>
      </c>
      <c r="G15" s="50">
        <v>2812224.0146501339</v>
      </c>
      <c r="I15" s="27"/>
    </row>
    <row r="16" spans="2:27" x14ac:dyDescent="0.25">
      <c r="G16" s="50"/>
    </row>
    <row r="17" spans="5:7" x14ac:dyDescent="0.25">
      <c r="E17" s="49"/>
      <c r="F17" s="28"/>
      <c r="G17" s="50"/>
    </row>
    <row r="18" spans="5:7" x14ac:dyDescent="0.25">
      <c r="G18" s="50"/>
    </row>
    <row r="19" spans="5:7" x14ac:dyDescent="0.25">
      <c r="G19" s="50"/>
    </row>
    <row r="20" spans="5:7" x14ac:dyDescent="0.25">
      <c r="G20" s="50"/>
    </row>
    <row r="21" spans="5:7" x14ac:dyDescent="0.25">
      <c r="G21" s="50"/>
    </row>
    <row r="22" spans="5:7" x14ac:dyDescent="0.25">
      <c r="G22" s="50"/>
    </row>
    <row r="23" spans="5:7" x14ac:dyDescent="0.25">
      <c r="G23" s="50"/>
    </row>
    <row r="24" spans="5:7" x14ac:dyDescent="0.25">
      <c r="G24" s="50"/>
    </row>
    <row r="25" spans="5:7" x14ac:dyDescent="0.25">
      <c r="G25" s="50"/>
    </row>
    <row r="26" spans="5:7" x14ac:dyDescent="0.25">
      <c r="G26" s="50"/>
    </row>
    <row r="27" spans="5:7" x14ac:dyDescent="0.25">
      <c r="G27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ED36-A374-405B-8910-A03E5647B46D}">
  <sheetPr codeName="Sheet3">
    <tabColor theme="8" tint="0.79998168889431442"/>
  </sheetPr>
  <dimension ref="A1:AD92"/>
  <sheetViews>
    <sheetView zoomScale="90" zoomScaleNormal="90" workbookViewId="0">
      <pane xSplit="1" ySplit="1" topLeftCell="B2" activePane="bottomRight" state="frozen"/>
      <selection activeCell="B8" sqref="B8"/>
      <selection pane="topRight" activeCell="B8" sqref="B8"/>
      <selection pane="bottomLeft" activeCell="B8" sqref="B8"/>
      <selection pane="bottomRight" activeCell="B28" sqref="B28"/>
    </sheetView>
  </sheetViews>
  <sheetFormatPr defaultRowHeight="12.75" x14ac:dyDescent="0.2"/>
  <cols>
    <col min="1" max="1" width="15.28515625" style="2" bestFit="1" customWidth="1"/>
    <col min="2" max="2" width="14.42578125" style="2" bestFit="1" customWidth="1"/>
    <col min="3" max="3" width="16.5703125" style="2" bestFit="1" customWidth="1"/>
    <col min="4" max="27" width="14.42578125" style="2" bestFit="1" customWidth="1"/>
    <col min="28" max="28" width="9.140625" style="2"/>
    <col min="29" max="29" width="10.5703125" style="2" bestFit="1" customWidth="1"/>
    <col min="30" max="16384" width="9.140625" style="2"/>
  </cols>
  <sheetData>
    <row r="1" spans="1:27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</row>
    <row r="2" spans="1:27" x14ac:dyDescent="0.2">
      <c r="A2" s="2" t="s">
        <v>3</v>
      </c>
      <c r="B2" s="2" cm="1">
        <f t="array" ref="B2">INDEX(Customers!$Q$3:$Q$107, MATCH(B$1, IF(Count[Scenario]=$A$2, Count[Year]), 0))</f>
        <v>2</v>
      </c>
      <c r="C2" s="2">
        <f>B2+1</f>
        <v>3</v>
      </c>
      <c r="D2" s="2">
        <f t="shared" ref="D2:AA3" si="0">C2+1</f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>
        <f t="shared" si="0"/>
        <v>23</v>
      </c>
      <c r="X2" s="2">
        <f t="shared" si="0"/>
        <v>24</v>
      </c>
      <c r="Y2" s="2">
        <f t="shared" si="0"/>
        <v>25</v>
      </c>
      <c r="Z2" s="2">
        <f t="shared" si="0"/>
        <v>26</v>
      </c>
      <c r="AA2" s="2">
        <f t="shared" si="0"/>
        <v>27</v>
      </c>
    </row>
    <row r="3" spans="1:27" x14ac:dyDescent="0.2">
      <c r="A3" s="2" t="str">
        <f>Dashboard!B4</f>
        <v>WA</v>
      </c>
      <c r="B3" s="2" cm="1">
        <f t="array" ref="B3">INDEX('Rev Req Costs'!$K$3:$K$54, MATCH(B$1, IF(RR_Costs[State]=$A$3, Count[Year]), 0))</f>
        <v>2</v>
      </c>
      <c r="C3" s="2">
        <f>B3+1</f>
        <v>3</v>
      </c>
      <c r="D3" s="2">
        <f t="shared" si="0"/>
        <v>4</v>
      </c>
      <c r="E3" s="2">
        <f t="shared" si="0"/>
        <v>5</v>
      </c>
      <c r="F3" s="2">
        <f t="shared" si="0"/>
        <v>6</v>
      </c>
      <c r="G3" s="2">
        <f t="shared" si="0"/>
        <v>7</v>
      </c>
      <c r="H3" s="2">
        <f t="shared" si="0"/>
        <v>8</v>
      </c>
      <c r="I3" s="2">
        <f t="shared" si="0"/>
        <v>9</v>
      </c>
      <c r="J3" s="2">
        <f t="shared" si="0"/>
        <v>10</v>
      </c>
      <c r="K3" s="2">
        <f t="shared" si="0"/>
        <v>11</v>
      </c>
      <c r="L3" s="2">
        <f t="shared" si="0"/>
        <v>12</v>
      </c>
      <c r="M3" s="2">
        <f t="shared" si="0"/>
        <v>13</v>
      </c>
      <c r="N3" s="2">
        <f t="shared" si="0"/>
        <v>14</v>
      </c>
      <c r="O3" s="2">
        <f t="shared" si="0"/>
        <v>15</v>
      </c>
      <c r="P3" s="2">
        <f t="shared" si="0"/>
        <v>16</v>
      </c>
      <c r="Q3" s="2">
        <f t="shared" si="0"/>
        <v>17</v>
      </c>
      <c r="R3" s="2">
        <f t="shared" si="0"/>
        <v>18</v>
      </c>
      <c r="S3" s="2">
        <f t="shared" si="0"/>
        <v>19</v>
      </c>
      <c r="T3" s="2">
        <f t="shared" si="0"/>
        <v>20</v>
      </c>
      <c r="U3" s="2">
        <f t="shared" si="0"/>
        <v>21</v>
      </c>
      <c r="V3" s="2">
        <f t="shared" si="0"/>
        <v>22</v>
      </c>
      <c r="W3" s="2">
        <f t="shared" si="0"/>
        <v>23</v>
      </c>
      <c r="X3" s="2">
        <f t="shared" si="0"/>
        <v>24</v>
      </c>
      <c r="Y3" s="2">
        <f t="shared" si="0"/>
        <v>25</v>
      </c>
      <c r="Z3" s="2">
        <f t="shared" si="0"/>
        <v>26</v>
      </c>
      <c r="AA3" s="2">
        <f t="shared" si="0"/>
        <v>27</v>
      </c>
    </row>
    <row r="5" spans="1:27" x14ac:dyDescent="0.2">
      <c r="A5" s="3" t="s">
        <v>18</v>
      </c>
    </row>
    <row r="6" spans="1:27" x14ac:dyDescent="0.2">
      <c r="A6" s="2" t="str">
        <f>Info!L3</f>
        <v>WA503</v>
      </c>
      <c r="B6" s="4">
        <f>HLOOKUP($A6,Count[#All],B$2,FALSE)</f>
        <v>193765</v>
      </c>
      <c r="C6" s="4">
        <f>HLOOKUP($A6,Count[#All],C$2,FALSE)</f>
        <v>189015</v>
      </c>
      <c r="D6" s="4">
        <f>HLOOKUP($A6,Count[#All],D$2,FALSE)</f>
        <v>185776</v>
      </c>
      <c r="E6" s="4">
        <f>HLOOKUP($A6,Count[#All],E$2,FALSE)</f>
        <v>183647</v>
      </c>
      <c r="F6" s="4">
        <f>HLOOKUP($A6,Count[#All],F$2,FALSE)</f>
        <v>181554</v>
      </c>
      <c r="G6" s="4">
        <f>HLOOKUP($A6,Count[#All],G$2,FALSE)</f>
        <v>179462</v>
      </c>
      <c r="H6" s="4">
        <f>HLOOKUP($A6,Count[#All],H$2,FALSE)</f>
        <v>177369</v>
      </c>
      <c r="I6" s="4">
        <f>HLOOKUP($A6,Count[#All],I$2,FALSE)</f>
        <v>175279</v>
      </c>
      <c r="J6" s="4">
        <f>HLOOKUP($A6,Count[#All],J$2,FALSE)</f>
        <v>173210</v>
      </c>
      <c r="K6" s="4">
        <f>HLOOKUP($A6,Count[#All],K$2,FALSE)</f>
        <v>171161</v>
      </c>
      <c r="L6" s="4">
        <f>HLOOKUP($A6,Count[#All],L$2,FALSE)</f>
        <v>169104</v>
      </c>
      <c r="M6" s="4">
        <f>HLOOKUP($A6,Count[#All],M$2,FALSE)</f>
        <v>171816</v>
      </c>
      <c r="N6" s="4">
        <f>HLOOKUP($A6,Count[#All],N$2,FALSE)</f>
        <v>174549</v>
      </c>
      <c r="O6" s="4">
        <f>HLOOKUP($A6,Count[#All],O$2,FALSE)</f>
        <v>177289</v>
      </c>
      <c r="P6" s="4">
        <f>HLOOKUP($A6,Count[#All],P$2,FALSE)</f>
        <v>180038</v>
      </c>
      <c r="Q6" s="4">
        <f>HLOOKUP($A6,Count[#All],Q$2,FALSE)</f>
        <v>182816</v>
      </c>
      <c r="R6" s="4">
        <f>HLOOKUP($A6,Count[#All],R$2,FALSE)</f>
        <v>185596</v>
      </c>
      <c r="S6" s="4">
        <f>HLOOKUP($A6,Count[#All],S$2,FALSE)</f>
        <v>188388</v>
      </c>
      <c r="T6" s="4">
        <f>HLOOKUP($A6,Count[#All],T$2,FALSE)</f>
        <v>191191</v>
      </c>
      <c r="U6" s="4">
        <f>HLOOKUP($A6,Count[#All],U$2,FALSE)</f>
        <v>194083</v>
      </c>
      <c r="V6" s="4">
        <f>HLOOKUP($A6,Count[#All],V$2,FALSE)</f>
        <v>196917</v>
      </c>
      <c r="W6" s="4">
        <f>HLOOKUP($A6,Count[#All],W$2,FALSE)</f>
        <v>199748</v>
      </c>
      <c r="X6" s="4">
        <f>HLOOKUP($A6,Count[#All],X$2,FALSE)</f>
        <v>202579</v>
      </c>
      <c r="Y6" s="4">
        <f>HLOOKUP($A6,Count[#All],Y$2,FALSE)</f>
        <v>205479</v>
      </c>
      <c r="Z6" s="4">
        <f>HLOOKUP($A6,Count[#All],Z$2,FALSE)</f>
        <v>208388</v>
      </c>
      <c r="AA6" s="4">
        <f>HLOOKUP($A6,Count[#All],AA$2,FALSE)</f>
        <v>211306</v>
      </c>
    </row>
    <row r="7" spans="1:27" x14ac:dyDescent="0.2">
      <c r="A7" s="2" t="str">
        <f>Info!L4</f>
        <v>WA504</v>
      </c>
      <c r="B7" s="4">
        <f>HLOOKUP($A7,Count[#All],B$2,FALSE)</f>
        <v>27715</v>
      </c>
      <c r="C7" s="4">
        <f>HLOOKUP($A7,Count[#All],C$2,FALSE)</f>
        <v>27715</v>
      </c>
      <c r="D7" s="4">
        <f>HLOOKUP($A7,Count[#All],D$2,FALSE)</f>
        <v>27877</v>
      </c>
      <c r="E7" s="4">
        <f>HLOOKUP($A7,Count[#All],E$2,FALSE)</f>
        <v>28110</v>
      </c>
      <c r="F7" s="4">
        <f>HLOOKUP($A7,Count[#All],F$2,FALSE)</f>
        <v>28346</v>
      </c>
      <c r="G7" s="4">
        <f>HLOOKUP($A7,Count[#All],G$2,FALSE)</f>
        <v>28585</v>
      </c>
      <c r="H7" s="4">
        <f>HLOOKUP($A7,Count[#All],H$2,FALSE)</f>
        <v>28826</v>
      </c>
      <c r="I7" s="4">
        <f>HLOOKUP($A7,Count[#All],I$2,FALSE)</f>
        <v>29070</v>
      </c>
      <c r="J7" s="4">
        <f>HLOOKUP($A7,Count[#All],J$2,FALSE)</f>
        <v>29317</v>
      </c>
      <c r="K7" s="4">
        <f>HLOOKUP($A7,Count[#All],K$2,FALSE)</f>
        <v>29567</v>
      </c>
      <c r="L7" s="4">
        <f>HLOOKUP($A7,Count[#All],L$2,FALSE)</f>
        <v>29819</v>
      </c>
      <c r="M7" s="4">
        <f>HLOOKUP($A7,Count[#All],M$2,FALSE)</f>
        <v>30074</v>
      </c>
      <c r="N7" s="4">
        <f>HLOOKUP($A7,Count[#All],N$2,FALSE)</f>
        <v>30332</v>
      </c>
      <c r="O7" s="4">
        <f>HLOOKUP($A7,Count[#All],O$2,FALSE)</f>
        <v>30593</v>
      </c>
      <c r="P7" s="4">
        <f>HLOOKUP($A7,Count[#All],P$2,FALSE)</f>
        <v>30857</v>
      </c>
      <c r="Q7" s="4">
        <f>HLOOKUP($A7,Count[#All],Q$2,FALSE)</f>
        <v>31125</v>
      </c>
      <c r="R7" s="4">
        <f>HLOOKUP($A7,Count[#All],R$2,FALSE)</f>
        <v>31395</v>
      </c>
      <c r="S7" s="4">
        <f>HLOOKUP($A7,Count[#All],S$2,FALSE)</f>
        <v>31669</v>
      </c>
      <c r="T7" s="4">
        <f>HLOOKUP($A7,Count[#All],T$2,FALSE)</f>
        <v>31945</v>
      </c>
      <c r="U7" s="4">
        <f>HLOOKUP($A7,Count[#All],U$2,FALSE)</f>
        <v>32227</v>
      </c>
      <c r="V7" s="4">
        <f>HLOOKUP($A7,Count[#All],V$2,FALSE)</f>
        <v>32510</v>
      </c>
      <c r="W7" s="4">
        <f>HLOOKUP($A7,Count[#All],W$2,FALSE)</f>
        <v>32796</v>
      </c>
      <c r="X7" s="4">
        <f>HLOOKUP($A7,Count[#All],X$2,FALSE)</f>
        <v>33085</v>
      </c>
      <c r="Y7" s="4">
        <f>HLOOKUP($A7,Count[#All],Y$2,FALSE)</f>
        <v>33380</v>
      </c>
      <c r="Z7" s="4">
        <f>HLOOKUP($A7,Count[#All],Z$2,FALSE)</f>
        <v>33678</v>
      </c>
      <c r="AA7" s="4">
        <f>HLOOKUP($A7,Count[#All],AA$2,FALSE)</f>
        <v>33979</v>
      </c>
    </row>
    <row r="8" spans="1:27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</row>
    <row r="9" spans="1:27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102</v>
      </c>
      <c r="D9" s="4">
        <f>HLOOKUP($A9,Count[#All],D$2,FALSE)</f>
        <v>103</v>
      </c>
      <c r="E9" s="4">
        <f>HLOOKUP($A9,Count[#All],E$2,FALSE)</f>
        <v>104</v>
      </c>
      <c r="F9" s="4">
        <f>HLOOKUP($A9,Count[#All],F$2,FALSE)</f>
        <v>104</v>
      </c>
      <c r="G9" s="4">
        <f>HLOOKUP($A9,Count[#All],G$2,FALSE)</f>
        <v>105</v>
      </c>
      <c r="H9" s="4">
        <f>HLOOKUP($A9,Count[#All],H$2,FALSE)</f>
        <v>106</v>
      </c>
      <c r="I9" s="4">
        <f>HLOOKUP($A9,Count[#All],I$2,FALSE)</f>
        <v>107</v>
      </c>
      <c r="J9" s="4">
        <f>HLOOKUP($A9,Count[#All],J$2,FALSE)</f>
        <v>108</v>
      </c>
      <c r="K9" s="4">
        <f>HLOOKUP($A9,Count[#All],K$2,FALSE)</f>
        <v>109</v>
      </c>
      <c r="L9" s="4">
        <f>HLOOKUP($A9,Count[#All],L$2,FALSE)</f>
        <v>110</v>
      </c>
      <c r="M9" s="4">
        <f>HLOOKUP($A9,Count[#All],M$2,FALSE)</f>
        <v>110</v>
      </c>
      <c r="N9" s="4">
        <f>HLOOKUP($A9,Count[#All],N$2,FALSE)</f>
        <v>111</v>
      </c>
      <c r="O9" s="4">
        <f>HLOOKUP($A9,Count[#All],O$2,FALSE)</f>
        <v>112</v>
      </c>
      <c r="P9" s="4">
        <f>HLOOKUP($A9,Count[#All],P$2,FALSE)</f>
        <v>113</v>
      </c>
      <c r="Q9" s="4">
        <f>HLOOKUP($A9,Count[#All],Q$2,FALSE)</f>
        <v>114</v>
      </c>
      <c r="R9" s="4">
        <f>HLOOKUP($A9,Count[#All],R$2,FALSE)</f>
        <v>114</v>
      </c>
      <c r="S9" s="4">
        <f>HLOOKUP($A9,Count[#All],S$2,FALSE)</f>
        <v>115</v>
      </c>
      <c r="T9" s="4">
        <f>HLOOKUP($A9,Count[#All],T$2,FALSE)</f>
        <v>116</v>
      </c>
      <c r="U9" s="4">
        <f>HLOOKUP($A9,Count[#All],U$2,FALSE)</f>
        <v>116</v>
      </c>
      <c r="V9" s="4">
        <f>HLOOKUP($A9,Count[#All],V$2,FALSE)</f>
        <v>117</v>
      </c>
      <c r="W9" s="4">
        <f>HLOOKUP($A9,Count[#All],W$2,FALSE)</f>
        <v>117</v>
      </c>
      <c r="X9" s="4">
        <f>HLOOKUP($A9,Count[#All],X$2,FALSE)</f>
        <v>118</v>
      </c>
      <c r="Y9" s="4">
        <f>HLOOKUP($A9,Count[#All],Y$2,FALSE)</f>
        <v>119</v>
      </c>
      <c r="Z9" s="4">
        <f>HLOOKUP($A9,Count[#All],Z$2,FALSE)</f>
        <v>119</v>
      </c>
      <c r="AA9" s="4">
        <f>HLOOKUP($A9,Count[#All],AA$2,FALSE)</f>
        <v>119</v>
      </c>
    </row>
    <row r="10" spans="1:27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</row>
    <row r="11" spans="1:27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</row>
    <row r="12" spans="1:27" x14ac:dyDescent="0.2">
      <c r="A12" s="2" t="str">
        <f>Info!L9</f>
        <v>WA503 - LI</v>
      </c>
      <c r="B12" s="4">
        <f>HLOOKUP($A12,Count[#All],B$2,FALSE)</f>
        <v>12500</v>
      </c>
      <c r="C12" s="4">
        <f>HLOOKUP($A12,Count[#All],C$2,FALSE)</f>
        <v>17250</v>
      </c>
      <c r="D12" s="4">
        <f>HLOOKUP($A12,Count[#All],D$2,FALSE)</f>
        <v>22000</v>
      </c>
      <c r="E12" s="4">
        <f>HLOOKUP($A12,Count[#All],E$2,FALSE)</f>
        <v>26750</v>
      </c>
      <c r="F12" s="4">
        <f>HLOOKUP($A12,Count[#All],F$2,FALSE)</f>
        <v>31500</v>
      </c>
      <c r="G12" s="4">
        <f>HLOOKUP($A12,Count[#All],G$2,FALSE)</f>
        <v>36250</v>
      </c>
      <c r="H12" s="4">
        <f>HLOOKUP($A12,Count[#All],H$2,FALSE)</f>
        <v>41000</v>
      </c>
      <c r="I12" s="4">
        <f>HLOOKUP($A12,Count[#All],I$2,FALSE)</f>
        <v>45750</v>
      </c>
      <c r="J12" s="4">
        <f>HLOOKUP($A12,Count[#All],J$2,FALSE)</f>
        <v>50500</v>
      </c>
      <c r="K12" s="4">
        <f>HLOOKUP($A12,Count[#All],K$2,FALSE)</f>
        <v>55250</v>
      </c>
      <c r="L12" s="4">
        <f>HLOOKUP($A12,Count[#All],L$2,FALSE)</f>
        <v>60000</v>
      </c>
      <c r="M12" s="4">
        <f>HLOOKUP($A12,Count[#All],M$2,FALSE)</f>
        <v>60000</v>
      </c>
      <c r="N12" s="4">
        <f>HLOOKUP($A12,Count[#All],N$2,FALSE)</f>
        <v>60000</v>
      </c>
      <c r="O12" s="4">
        <f>HLOOKUP($A12,Count[#All],O$2,FALSE)</f>
        <v>60000</v>
      </c>
      <c r="P12" s="4">
        <f>HLOOKUP($A12,Count[#All],P$2,FALSE)</f>
        <v>60000</v>
      </c>
      <c r="Q12" s="4">
        <f>HLOOKUP($A12,Count[#All],Q$2,FALSE)</f>
        <v>60000</v>
      </c>
      <c r="R12" s="4">
        <f>HLOOKUP($A12,Count[#All],R$2,FALSE)</f>
        <v>60000</v>
      </c>
      <c r="S12" s="4">
        <f>HLOOKUP($A12,Count[#All],S$2,FALSE)</f>
        <v>60000</v>
      </c>
      <c r="T12" s="4">
        <f>HLOOKUP($A12,Count[#All],T$2,FALSE)</f>
        <v>60000</v>
      </c>
      <c r="U12" s="4">
        <f>HLOOKUP($A12,Count[#All],U$2,FALSE)</f>
        <v>60000</v>
      </c>
      <c r="V12" s="4">
        <f>HLOOKUP($A12,Count[#All],V$2,FALSE)</f>
        <v>60000</v>
      </c>
      <c r="W12" s="4">
        <f>HLOOKUP($A12,Count[#All],W$2,FALSE)</f>
        <v>60000</v>
      </c>
      <c r="X12" s="4">
        <f>HLOOKUP($A12,Count[#All],X$2,FALSE)</f>
        <v>60000</v>
      </c>
      <c r="Y12" s="4">
        <f>HLOOKUP($A12,Count[#All],Y$2,FALSE)</f>
        <v>60000</v>
      </c>
      <c r="Z12" s="4">
        <f>HLOOKUP($A12,Count[#All],Z$2,FALSE)</f>
        <v>60000</v>
      </c>
      <c r="AA12" s="4">
        <f>HLOOKUP($A12,Count[#All],AA$2,FALSE)</f>
        <v>60000</v>
      </c>
    </row>
    <row r="13" spans="1:27" x14ac:dyDescent="0.2">
      <c r="A13" s="2" t="s">
        <v>2</v>
      </c>
      <c r="B13" s="4">
        <f>SUM(B6:B10)</f>
        <v>222080</v>
      </c>
      <c r="C13" s="4">
        <f t="shared" ref="C13:AA13" si="1">SUM(C6:C10)</f>
        <v>217333</v>
      </c>
      <c r="D13" s="4">
        <f t="shared" si="1"/>
        <v>214259</v>
      </c>
      <c r="E13" s="4">
        <f t="shared" si="1"/>
        <v>212366</v>
      </c>
      <c r="F13" s="4">
        <f t="shared" si="1"/>
        <v>210511</v>
      </c>
      <c r="G13" s="4">
        <f t="shared" si="1"/>
        <v>208661</v>
      </c>
      <c r="H13" s="4">
        <f t="shared" si="1"/>
        <v>206812</v>
      </c>
      <c r="I13" s="4">
        <f t="shared" si="1"/>
        <v>204969</v>
      </c>
      <c r="J13" s="4">
        <f t="shared" si="1"/>
        <v>203150</v>
      </c>
      <c r="K13" s="4">
        <f t="shared" si="1"/>
        <v>201354</v>
      </c>
      <c r="L13" s="4">
        <f t="shared" si="1"/>
        <v>199552</v>
      </c>
      <c r="M13" s="4">
        <f t="shared" si="1"/>
        <v>202521</v>
      </c>
      <c r="N13" s="4">
        <f t="shared" si="1"/>
        <v>205515</v>
      </c>
      <c r="O13" s="4">
        <f t="shared" si="1"/>
        <v>208519</v>
      </c>
      <c r="P13" s="4">
        <f t="shared" si="1"/>
        <v>211534</v>
      </c>
      <c r="Q13" s="4">
        <f t="shared" si="1"/>
        <v>214583</v>
      </c>
      <c r="R13" s="4">
        <f t="shared" si="1"/>
        <v>217635</v>
      </c>
      <c r="S13" s="4">
        <f t="shared" si="1"/>
        <v>220704</v>
      </c>
      <c r="T13" s="4">
        <f t="shared" si="1"/>
        <v>223785</v>
      </c>
      <c r="U13" s="4">
        <f t="shared" si="1"/>
        <v>226961</v>
      </c>
      <c r="V13" s="4">
        <f t="shared" si="1"/>
        <v>230081</v>
      </c>
      <c r="W13" s="4">
        <f t="shared" si="1"/>
        <v>233199</v>
      </c>
      <c r="X13" s="4">
        <f t="shared" si="1"/>
        <v>236322</v>
      </c>
      <c r="Y13" s="4">
        <f t="shared" si="1"/>
        <v>239519</v>
      </c>
      <c r="Z13" s="4">
        <f t="shared" si="1"/>
        <v>242728</v>
      </c>
      <c r="AA13" s="4">
        <f t="shared" si="1"/>
        <v>245947</v>
      </c>
    </row>
    <row r="16" spans="1:27" x14ac:dyDescent="0.2">
      <c r="A16" s="3" t="s">
        <v>19</v>
      </c>
    </row>
    <row r="17" spans="1:30" x14ac:dyDescent="0.2">
      <c r="A17" s="2" t="str">
        <f t="shared" ref="A17:A23" si="2">A6</f>
        <v>WA503</v>
      </c>
      <c r="B17" s="4">
        <f>HLOOKUP($A17,Load[#All],B$2,FALSE)</f>
        <v>12865465.250922387</v>
      </c>
      <c r="C17" s="4">
        <f>HLOOKUP($A17,Load[#All],C$2,FALSE)</f>
        <v>12702362.529190535</v>
      </c>
      <c r="D17" s="4">
        <f>HLOOKUP($A17,Load[#All],D$2,FALSE)</f>
        <v>12541701.099989427</v>
      </c>
      <c r="E17" s="4">
        <f>HLOOKUP($A17,Load[#All],E$2,FALSE)</f>
        <v>12437813.221391791</v>
      </c>
      <c r="F17" s="4">
        <f>HLOOKUP($A17,Load[#All],F$2,FALSE)</f>
        <v>12234515.279869625</v>
      </c>
      <c r="G17" s="4">
        <f>HLOOKUP($A17,Load[#All],G$2,FALSE)</f>
        <v>12075525.018293876</v>
      </c>
      <c r="H17" s="4">
        <f>HLOOKUP($A17,Load[#All],H$2,FALSE)</f>
        <v>11921755.903400658</v>
      </c>
      <c r="I17" s="4">
        <f>HLOOKUP($A17,Load[#All],I$2,FALSE)</f>
        <v>11804906.698506357</v>
      </c>
      <c r="J17" s="4">
        <f>HLOOKUP($A17,Load[#All],J$2,FALSE)</f>
        <v>11602165.798739202</v>
      </c>
      <c r="K17" s="4">
        <f>HLOOKUP($A17,Load[#All],K$2,FALSE)</f>
        <v>11441127.697865069</v>
      </c>
      <c r="L17" s="4">
        <f>HLOOKUP($A17,Load[#All],L$2,FALSE)</f>
        <v>11280449.485551298</v>
      </c>
      <c r="M17" s="4">
        <f>HLOOKUP($A17,Load[#All],M$2,FALSE)</f>
        <v>11486261.395274939</v>
      </c>
      <c r="N17" s="4">
        <f>HLOOKUP($A17,Load[#All],N$2,FALSE)</f>
        <v>11599646.903373377</v>
      </c>
      <c r="O17" s="4">
        <f>HLOOKUP($A17,Load[#All],O$2,FALSE)</f>
        <v>11756603.460458459</v>
      </c>
      <c r="P17" s="4">
        <f>HLOOKUP($A17,Load[#All],P$2,FALSE)</f>
        <v>11914119.556704765</v>
      </c>
      <c r="Q17" s="4">
        <f>HLOOKUP($A17,Load[#All],Q$2,FALSE)</f>
        <v>12115336.586412413</v>
      </c>
      <c r="R17" s="4">
        <f>HLOOKUP($A17,Load[#All],R$2,FALSE)</f>
        <v>12223743.79251815</v>
      </c>
      <c r="S17" s="4">
        <f>HLOOKUP($A17,Load[#All],S$2,FALSE)</f>
        <v>12376191.212851215</v>
      </c>
      <c r="T17" s="4">
        <f>HLOOKUP($A17,Load[#All],T$2,FALSE)</f>
        <v>12525450.054508679</v>
      </c>
      <c r="U17" s="4">
        <f>HLOOKUP($A17,Load[#All],U$2,FALSE)</f>
        <v>12723840.790713998</v>
      </c>
      <c r="V17" s="4">
        <f>HLOOKUP($A17,Load[#All],V$2,FALSE)</f>
        <v>12827686.083163111</v>
      </c>
      <c r="W17" s="4">
        <f>HLOOKUP($A17,Load[#All],W$2,FALSE)</f>
        <v>12975120.736128367</v>
      </c>
      <c r="X17" s="4">
        <f>HLOOKUP($A17,Load[#All],X$2,FALSE)</f>
        <v>13120836.274282012</v>
      </c>
      <c r="Y17" s="4">
        <f>HLOOKUP($A17,Load[#All],Y$2,FALSE)</f>
        <v>13312784.63138142</v>
      </c>
      <c r="Z17" s="4">
        <f>HLOOKUP($A17,Load[#All],Z$2,FALSE)</f>
        <v>13408289.039265012</v>
      </c>
      <c r="AA17" s="4">
        <f>HLOOKUP($A17,Load[#All],AA$2,FALSE)</f>
        <v>13553158.60434068</v>
      </c>
    </row>
    <row r="18" spans="1:30" x14ac:dyDescent="0.2">
      <c r="A18" s="2" t="str">
        <f t="shared" si="2"/>
        <v>WA504</v>
      </c>
      <c r="B18" s="4">
        <f>HLOOKUP($A18,Load[#All],B$2,FALSE)</f>
        <v>9497029.0150734596</v>
      </c>
      <c r="C18" s="4">
        <f>HLOOKUP($A18,Load[#All],C$2,FALSE)</f>
        <v>9611746.4096789174</v>
      </c>
      <c r="D18" s="4">
        <f>HLOOKUP($A18,Load[#All],D$2,FALSE)</f>
        <v>9722846.7721682731</v>
      </c>
      <c r="E18" s="4">
        <f>HLOOKUP($A18,Load[#All],E$2,FALSE)</f>
        <v>9874623.3231248986</v>
      </c>
      <c r="F18" s="4">
        <f>HLOOKUP($A18,Load[#All],F$2,FALSE)</f>
        <v>9946854.4286444243</v>
      </c>
      <c r="G18" s="4">
        <f>HLOOKUP($A18,Load[#All],G$2,FALSE)</f>
        <v>10056350.09924259</v>
      </c>
      <c r="H18" s="4">
        <f>HLOOKUP($A18,Load[#All],H$2,FALSE)</f>
        <v>10164989.753139431</v>
      </c>
      <c r="I18" s="4">
        <f>HLOOKUP($A18,Load[#All],I$2,FALSE)</f>
        <v>10307543.591809567</v>
      </c>
      <c r="J18" s="4">
        <f>HLOOKUP($A18,Load[#All],J$2,FALSE)</f>
        <v>10376984.436229657</v>
      </c>
      <c r="K18" s="4">
        <f>HLOOKUP($A18,Load[#All],K$2,FALSE)</f>
        <v>10479727.165886793</v>
      </c>
      <c r="L18" s="4">
        <f>HLOOKUP($A18,Load[#All],L$2,FALSE)</f>
        <v>10584286.944301052</v>
      </c>
      <c r="M18" s="4">
        <f>HLOOKUP($A18,Load[#All],M$2,FALSE)</f>
        <v>10728161.286992928</v>
      </c>
      <c r="N18" s="4">
        <f>HLOOKUP($A18,Load[#All],N$2,FALSE)</f>
        <v>10790582.037810957</v>
      </c>
      <c r="O18" s="4">
        <f>HLOOKUP($A18,Load[#All],O$2,FALSE)</f>
        <v>10891262.766924284</v>
      </c>
      <c r="P18" s="4">
        <f>HLOOKUP($A18,Load[#All],P$2,FALSE)</f>
        <v>10994917.058592152</v>
      </c>
      <c r="Q18" s="4">
        <f>HLOOKUP($A18,Load[#All],Q$2,FALSE)</f>
        <v>11135769.450464958</v>
      </c>
      <c r="R18" s="4">
        <f>HLOOKUP($A18,Load[#All],R$2,FALSE)</f>
        <v>11194505.168939631</v>
      </c>
      <c r="S18" s="4">
        <f>HLOOKUP($A18,Load[#All],S$2,FALSE)</f>
        <v>11292963.025216738</v>
      </c>
      <c r="T18" s="4">
        <f>HLOOKUP($A18,Load[#All],T$2,FALSE)</f>
        <v>11388783.628182719</v>
      </c>
      <c r="U18" s="4">
        <f>HLOOKUP($A18,Load[#All],U$2,FALSE)</f>
        <v>11526703.978126172</v>
      </c>
      <c r="V18" s="4">
        <f>HLOOKUP($A18,Load[#All],V$2,FALSE)</f>
        <v>11582514.380030749</v>
      </c>
      <c r="W18" s="4">
        <f>HLOOKUP($A18,Load[#All],W$2,FALSE)</f>
        <v>11678052.470355393</v>
      </c>
      <c r="X18" s="4">
        <f>HLOOKUP($A18,Load[#All],X$2,FALSE)</f>
        <v>11771100.753190091</v>
      </c>
      <c r="Y18" s="4">
        <f>HLOOKUP($A18,Load[#All],Y$2,FALSE)</f>
        <v>11905185.347578131</v>
      </c>
      <c r="Z18" s="4">
        <f>HLOOKUP($A18,Load[#All],Z$2,FALSE)</f>
        <v>11954512.290949812</v>
      </c>
      <c r="AA18" s="4">
        <f>HLOOKUP($A18,Load[#All],AA$2,FALSE)</f>
        <v>12049146.719204606</v>
      </c>
    </row>
    <row r="19" spans="1:30" x14ac:dyDescent="0.2">
      <c r="A19" s="2" t="str">
        <f t="shared" si="2"/>
        <v>WA505</v>
      </c>
      <c r="B19" s="4">
        <f>HLOOKUP($A19,Load[#All],B$2,FALSE)</f>
        <v>1339483.6119204452</v>
      </c>
      <c r="C19" s="4">
        <f>HLOOKUP($A19,Load[#All],C$2,FALSE)</f>
        <v>1352203.6250214314</v>
      </c>
      <c r="D19" s="4">
        <f>HLOOKUP($A19,Load[#All],D$2,FALSE)</f>
        <v>1365221.6202437459</v>
      </c>
      <c r="E19" s="4">
        <f>HLOOKUP($A19,Load[#All],E$2,FALSE)</f>
        <v>1393900.0316935906</v>
      </c>
      <c r="F19" s="4">
        <f>HLOOKUP($A19,Load[#All],F$2,FALSE)</f>
        <v>1406803.7356761529</v>
      </c>
      <c r="G19" s="4">
        <f>HLOOKUP($A19,Load[#All],G$2,FALSE)</f>
        <v>1418679.9173849309</v>
      </c>
      <c r="H19" s="4">
        <f>HLOOKUP($A19,Load[#All],H$2,FALSE)</f>
        <v>1432308.1105290749</v>
      </c>
      <c r="I19" s="4">
        <f>HLOOKUP($A19,Load[#All],I$2,FALSE)</f>
        <v>1448589.5964352088</v>
      </c>
      <c r="J19" s="4">
        <f>HLOOKUP($A19,Load[#All],J$2,FALSE)</f>
        <v>1466160.7979295061</v>
      </c>
      <c r="K19" s="4">
        <f>HLOOKUP($A19,Load[#All],K$2,FALSE)</f>
        <v>1479371.0811007197</v>
      </c>
      <c r="L19" s="4">
        <f>HLOOKUP($A19,Load[#All],L$2,FALSE)</f>
        <v>1495141.8178634001</v>
      </c>
      <c r="M19" s="4">
        <f>HLOOKUP($A19,Load[#All],M$2,FALSE)</f>
        <v>1510707.9180130698</v>
      </c>
      <c r="N19" s="4">
        <f>HLOOKUP($A19,Load[#All],N$2,FALSE)</f>
        <v>1518211.8450955111</v>
      </c>
      <c r="O19" s="4">
        <f>HLOOKUP($A19,Load[#All],O$2,FALSE)</f>
        <v>1541784.6664386811</v>
      </c>
      <c r="P19" s="4">
        <f>HLOOKUP($A19,Load[#All],P$2,FALSE)</f>
        <v>1558143.7203227011</v>
      </c>
      <c r="Q19" s="4">
        <f>HLOOKUP($A19,Load[#All],Q$2,FALSE)</f>
        <v>1575473.1269470823</v>
      </c>
      <c r="R19" s="4">
        <f>HLOOKUP($A19,Load[#All],R$2,FALSE)</f>
        <v>1579367.6895561398</v>
      </c>
      <c r="S19" s="4">
        <f>HLOOKUP($A19,Load[#All],S$2,FALSE)</f>
        <v>1597413.9812517476</v>
      </c>
      <c r="T19" s="4">
        <f>HLOOKUP($A19,Load[#All],T$2,FALSE)</f>
        <v>1616882.3835044201</v>
      </c>
      <c r="U19" s="4">
        <f>HLOOKUP($A19,Load[#All],U$2,FALSE)</f>
        <v>1636193.4411911801</v>
      </c>
      <c r="V19" s="4">
        <f>HLOOKUP($A19,Load[#All],V$2,FALSE)</f>
        <v>1643628.5598511642</v>
      </c>
      <c r="W19" s="4">
        <f>HLOOKUP($A19,Load[#All],W$2,FALSE)</f>
        <v>1654294.8030052809</v>
      </c>
      <c r="X19" s="4">
        <f>HLOOKUP($A19,Load[#All],X$2,FALSE)</f>
        <v>1668371.9485506401</v>
      </c>
      <c r="Y19" s="4">
        <f>HLOOKUP($A19,Load[#All],Y$2,FALSE)</f>
        <v>1689770.50128244</v>
      </c>
      <c r="Z19" s="4">
        <f>HLOOKUP($A19,Load[#All],Z$2,FALSE)</f>
        <v>1702804.7075173531</v>
      </c>
      <c r="AA19" s="4">
        <f>HLOOKUP($A19,Load[#All],AA$2,FALSE)</f>
        <v>1714042.0134928136</v>
      </c>
    </row>
    <row r="20" spans="1:30" x14ac:dyDescent="0.2">
      <c r="A20" s="2" t="str">
        <f t="shared" si="2"/>
        <v>WA511</v>
      </c>
      <c r="B20" s="4">
        <f>HLOOKUP($A20,Load[#All],B$2,FALSE)</f>
        <v>1552560.4084516247</v>
      </c>
      <c r="C20" s="4">
        <f>HLOOKUP($A20,Load[#All],C$2,FALSE)</f>
        <v>1567735.523995626</v>
      </c>
      <c r="D20" s="4">
        <f>HLOOKUP($A20,Load[#All],D$2,FALSE)</f>
        <v>1588663.8656907449</v>
      </c>
      <c r="E20" s="4">
        <f>HLOOKUP($A20,Load[#All],E$2,FALSE)</f>
        <v>1601011.5664068758</v>
      </c>
      <c r="F20" s="4">
        <f>HLOOKUP($A20,Load[#All],F$2,FALSE)</f>
        <v>1640437.5611159289</v>
      </c>
      <c r="G20" s="4">
        <f>HLOOKUP($A20,Load[#All],G$2,FALSE)</f>
        <v>1628728.2437426341</v>
      </c>
      <c r="H20" s="4">
        <f>HLOOKUP($A20,Load[#All],H$2,FALSE)</f>
        <v>1632053.9511266761</v>
      </c>
      <c r="I20" s="4">
        <f>HLOOKUP($A20,Load[#All],I$2,FALSE)</f>
        <v>1665574.4180692602</v>
      </c>
      <c r="J20" s="4">
        <f>HLOOKUP($A20,Load[#All],J$2,FALSE)</f>
        <v>1656373.42187258</v>
      </c>
      <c r="K20" s="4">
        <f>HLOOKUP($A20,Load[#All],K$2,FALSE)</f>
        <v>1683336.1301783901</v>
      </c>
      <c r="L20" s="4">
        <f>HLOOKUP($A20,Load[#All],L$2,FALSE)</f>
        <v>1694440.82703492</v>
      </c>
      <c r="M20" s="4">
        <f>HLOOKUP($A20,Load[#All],M$2,FALSE)</f>
        <v>1717823.4908110399</v>
      </c>
      <c r="N20" s="4">
        <f>HLOOKUP($A20,Load[#All],N$2,FALSE)</f>
        <v>1752902.7030138401</v>
      </c>
      <c r="O20" s="4">
        <f>HLOOKUP($A20,Load[#All],O$2,FALSE)</f>
        <v>1749334.765731856</v>
      </c>
      <c r="P20" s="4">
        <f>HLOOKUP($A20,Load[#All],P$2,FALSE)</f>
        <v>1766886.9022451297</v>
      </c>
      <c r="Q20" s="4">
        <f>HLOOKUP($A20,Load[#All],Q$2,FALSE)</f>
        <v>1800404.8299283602</v>
      </c>
      <c r="R20" s="4">
        <f>HLOOKUP($A20,Load[#All],R$2,FALSE)</f>
        <v>1796532.6751697697</v>
      </c>
      <c r="S20" s="4">
        <f>HLOOKUP($A20,Load[#All],S$2,FALSE)</f>
        <v>1832177.05779357</v>
      </c>
      <c r="T20" s="4">
        <f>HLOOKUP($A20,Load[#All],T$2,FALSE)</f>
        <v>1833106.4862446501</v>
      </c>
      <c r="U20" s="4">
        <f>HLOOKUP($A20,Load[#All],U$2,FALSE)</f>
        <v>1862345.5676397099</v>
      </c>
      <c r="V20" s="4">
        <f>HLOOKUP($A20,Load[#All],V$2,FALSE)</f>
        <v>1899659.6372297001</v>
      </c>
      <c r="W20" s="4">
        <f>HLOOKUP($A20,Load[#All],W$2,FALSE)</f>
        <v>1872521.232821364</v>
      </c>
      <c r="X20" s="4">
        <f>HLOOKUP($A20,Load[#All],X$2,FALSE)</f>
        <v>1889837.7577382741</v>
      </c>
      <c r="Y20" s="4">
        <f>HLOOKUP($A20,Load[#All],Y$2,FALSE)</f>
        <v>1903958.8316132003</v>
      </c>
      <c r="Z20" s="4">
        <f>HLOOKUP($A20,Load[#All],Z$2,FALSE)</f>
        <v>1906177.44545794</v>
      </c>
      <c r="AA20" s="4">
        <f>HLOOKUP($A20,Load[#All],AA$2,FALSE)</f>
        <v>1941299.5836453997</v>
      </c>
    </row>
    <row r="21" spans="1:30" x14ac:dyDescent="0.2">
      <c r="A21" s="2" t="str">
        <f t="shared" si="2"/>
        <v>WA570</v>
      </c>
      <c r="B21" s="4">
        <f>HLOOKUP($A21,Load[#All],B$2,FALSE)</f>
        <v>213756.16993458936</v>
      </c>
      <c r="C21" s="4">
        <f>HLOOKUP($A21,Load[#All],C$2,FALSE)</f>
        <v>212961.54439607408</v>
      </c>
      <c r="D21" s="4">
        <f>HLOOKUP($A21,Load[#All],D$2,FALSE)</f>
        <v>212188.56897142204</v>
      </c>
      <c r="E21" s="4">
        <f>HLOOKUP($A21,Load[#All],E$2,FALSE)</f>
        <v>212162.8746413982</v>
      </c>
      <c r="F21" s="4">
        <f>HLOOKUP($A21,Load[#All],F$2,FALSE)</f>
        <v>210755.67780305</v>
      </c>
      <c r="G21" s="4">
        <f>HLOOKUP($A21,Load[#All],G$2,FALSE)</f>
        <v>209980.03771427897</v>
      </c>
      <c r="H21" s="4">
        <f>HLOOKUP($A21,Load[#All],H$2,FALSE)</f>
        <v>209362.42736968899</v>
      </c>
      <c r="I21" s="4">
        <f>HLOOKUP($A21,Load[#All],I$2,FALSE)</f>
        <v>209181.56811095</v>
      </c>
      <c r="J21" s="4">
        <f>HLOOKUP($A21,Load[#All],J$2,FALSE)</f>
        <v>207753.078305367</v>
      </c>
      <c r="K21" s="4">
        <f>HLOOKUP($A21,Load[#All],K$2,FALSE)</f>
        <v>206914.86031950504</v>
      </c>
      <c r="L21" s="4">
        <f>HLOOKUP($A21,Load[#All],L$2,FALSE)</f>
        <v>206101.38042445402</v>
      </c>
      <c r="M21" s="4">
        <f>HLOOKUP($A21,Load[#All],M$2,FALSE)</f>
        <v>206119.427619397</v>
      </c>
      <c r="N21" s="4">
        <f>HLOOKUP($A21,Load[#All],N$2,FALSE)</f>
        <v>204763.83465226</v>
      </c>
      <c r="O21" s="4">
        <f>HLOOKUP($A21,Load[#All],O$2,FALSE)</f>
        <v>204066.29804533403</v>
      </c>
      <c r="P21" s="4">
        <f>HLOOKUP($A21,Load[#All],P$2,FALSE)</f>
        <v>203397.35004577003</v>
      </c>
      <c r="Q21" s="4">
        <f>HLOOKUP($A21,Load[#All],Q$2,FALSE)</f>
        <v>203357.90243810997</v>
      </c>
      <c r="R21" s="4">
        <f>HLOOKUP($A21,Load[#All],R$2,FALSE)</f>
        <v>202046.15175335004</v>
      </c>
      <c r="S21" s="4">
        <f>HLOOKUP($A21,Load[#All],S$2,FALSE)</f>
        <v>201371.68865203197</v>
      </c>
      <c r="T21" s="4">
        <f>HLOOKUP($A21,Load[#All],T$2,FALSE)</f>
        <v>200671.48729421</v>
      </c>
      <c r="U21" s="4">
        <f>HLOOKUP($A21,Load[#All],U$2,FALSE)</f>
        <v>200612.54436535802</v>
      </c>
      <c r="V21" s="4">
        <f>HLOOKUP($A21,Load[#All],V$2,FALSE)</f>
        <v>199359.08327322203</v>
      </c>
      <c r="W21" s="4">
        <f>HLOOKUP($A21,Load[#All],W$2,FALSE)</f>
        <v>198691.6137896</v>
      </c>
      <c r="X21" s="4">
        <f>HLOOKUP($A21,Load[#All],X$2,FALSE)</f>
        <v>198024.41441297997</v>
      </c>
      <c r="Y21" s="4">
        <f>HLOOKUP($A21,Load[#All],Y$2,FALSE)</f>
        <v>197937.43484131002</v>
      </c>
      <c r="Z21" s="4">
        <f>HLOOKUP($A21,Load[#All],Z$2,FALSE)</f>
        <v>196676.86523159005</v>
      </c>
      <c r="AA21" s="4">
        <f>HLOOKUP($A21,Load[#All],AA$2,FALSE)</f>
        <v>196048.88130136003</v>
      </c>
    </row>
    <row r="22" spans="1:30" x14ac:dyDescent="0.2">
      <c r="A22" s="2" t="str">
        <f t="shared" si="2"/>
        <v>WA Non-Core</v>
      </c>
      <c r="B22" s="4">
        <f>HLOOKUP($A22,Load[#All],B$2,FALSE)</f>
        <v>10518950.673131667</v>
      </c>
      <c r="C22" s="4">
        <f>HLOOKUP($A22,Load[#All],C$2,FALSE)</f>
        <v>10571545.426497309</v>
      </c>
      <c r="D22" s="4">
        <f>HLOOKUP($A22,Load[#All],D$2,FALSE)</f>
        <v>10624403.153629787</v>
      </c>
      <c r="E22" s="4">
        <f>HLOOKUP($A22,Load[#All],E$2,FALSE)</f>
        <v>10677525.169397939</v>
      </c>
      <c r="F22" s="4">
        <f>HLOOKUP($A22,Load[#All],F$2,FALSE)</f>
        <v>10730912.795244936</v>
      </c>
      <c r="G22" s="4">
        <f>HLOOKUP($A22,Load[#All],G$2,FALSE)</f>
        <v>10784567.359221166</v>
      </c>
      <c r="H22" s="4">
        <f>HLOOKUP($A22,Load[#All],H$2,FALSE)</f>
        <v>10838490.196017269</v>
      </c>
      <c r="I22" s="4">
        <f>HLOOKUP($A22,Load[#All],I$2,FALSE)</f>
        <v>10892682.646997347</v>
      </c>
      <c r="J22" s="4">
        <f>HLOOKUP($A22,Load[#All],J$2,FALSE)</f>
        <v>10947146.060232339</v>
      </c>
      <c r="K22" s="4">
        <f>HLOOKUP($A22,Load[#All],K$2,FALSE)</f>
        <v>11001881.79053349</v>
      </c>
      <c r="L22" s="4">
        <f>HLOOKUP($A22,Load[#All],L$2,FALSE)</f>
        <v>11056891.199486161</v>
      </c>
      <c r="M22" s="4">
        <f>HLOOKUP($A22,Load[#All],M$2,FALSE)</f>
        <v>11112175.655483589</v>
      </c>
      <c r="N22" s="4">
        <f>HLOOKUP($A22,Load[#All],N$2,FALSE)</f>
        <v>11167736.533761002</v>
      </c>
      <c r="O22" s="4">
        <f>HLOOKUP($A22,Load[#All],O$2,FALSE)</f>
        <v>11223575.216429804</v>
      </c>
      <c r="P22" s="4">
        <f>HLOOKUP($A22,Load[#All],P$2,FALSE)</f>
        <v>11279693.092511948</v>
      </c>
      <c r="Q22" s="4">
        <f>HLOOKUP($A22,Load[#All],Q$2,FALSE)</f>
        <v>11336091.557974521</v>
      </c>
      <c r="R22" s="4">
        <f>HLOOKUP($A22,Load[#All],R$2,FALSE)</f>
        <v>11392772.015764382</v>
      </c>
      <c r="S22" s="4">
        <f>HLOOKUP($A22,Load[#All],S$2,FALSE)</f>
        <v>11449735.875843199</v>
      </c>
      <c r="T22" s="4">
        <f>HLOOKUP($A22,Load[#All],T$2,FALSE)</f>
        <v>11506984.555222422</v>
      </c>
      <c r="U22" s="4">
        <f>HLOOKUP($A22,Load[#All],U$2,FALSE)</f>
        <v>11564519.477998547</v>
      </c>
      <c r="V22" s="4">
        <f>HLOOKUP($A22,Load[#All],V$2,FALSE)</f>
        <v>11622342.075388523</v>
      </c>
      <c r="W22" s="4">
        <f>HLOOKUP($A22,Load[#All],W$2,FALSE)</f>
        <v>11680453.785765473</v>
      </c>
      <c r="X22" s="4">
        <f>HLOOKUP($A22,Load[#All],X$2,FALSE)</f>
        <v>11738856.054694291</v>
      </c>
      <c r="Y22" s="4">
        <f>HLOOKUP($A22,Load[#All],Y$2,FALSE)</f>
        <v>11797550.334967755</v>
      </c>
      <c r="Z22" s="4">
        <f>HLOOKUP($A22,Load[#All],Z$2,FALSE)</f>
        <v>11856538.086642582</v>
      </c>
      <c r="AA22" s="4">
        <f>HLOOKUP($A22,Load[#All],AA$2,FALSE)</f>
        <v>11915820.777075823</v>
      </c>
    </row>
    <row r="23" spans="1:30" x14ac:dyDescent="0.2">
      <c r="A23" s="2" t="str">
        <f t="shared" si="2"/>
        <v>WA503 - LI</v>
      </c>
      <c r="B23" s="4">
        <f>HLOOKUP($A23,Load[#All],B$2,FALSE)</f>
        <v>829965.7607748037</v>
      </c>
      <c r="C23" s="4">
        <f>HLOOKUP($A23,Load[#All],C$2,FALSE)</f>
        <v>1159250.6077747096</v>
      </c>
      <c r="D23" s="4">
        <f>HLOOKUP($A23,Load[#All],D$2,FALSE)</f>
        <v>1485215.6586414143</v>
      </c>
      <c r="E23" s="4">
        <f>HLOOKUP($A23,Load[#All],E$2,FALSE)</f>
        <v>1811690.3824850414</v>
      </c>
      <c r="F23" s="4">
        <f>HLOOKUP($A23,Load[#All],F$2,FALSE)</f>
        <v>2122714.0757895345</v>
      </c>
      <c r="G23" s="4">
        <f>HLOOKUP($A23,Load[#All],G$2,FALSE)</f>
        <v>2439166.9652246879</v>
      </c>
      <c r="H23" s="4">
        <f>HLOOKUP($A23,Load[#All],H$2,FALSE)</f>
        <v>2755791.5534249325</v>
      </c>
      <c r="I23" s="4">
        <f>HLOOKUP($A23,Load[#All],I$2,FALSE)</f>
        <v>3081227.5369933983</v>
      </c>
      <c r="J23" s="4">
        <f>HLOOKUP($A23,Load[#All],J$2,FALSE)</f>
        <v>3382653.2696514623</v>
      </c>
      <c r="K23" s="4">
        <f>HLOOKUP($A23,Load[#All],K$2,FALSE)</f>
        <v>3693144.4973273417</v>
      </c>
      <c r="L23" s="4">
        <f>HLOOKUP($A23,Load[#All],L$2,FALSE)</f>
        <v>4002430.2744646957</v>
      </c>
      <c r="M23" s="4">
        <f>HLOOKUP($A23,Load[#All],M$2,FALSE)</f>
        <v>4011126.3428114746</v>
      </c>
      <c r="N23" s="4">
        <f>HLOOKUP($A23,Load[#All],N$2,FALSE)</f>
        <v>3987297.6310514682</v>
      </c>
      <c r="O23" s="4">
        <f>HLOOKUP($A23,Load[#All],O$2,FALSE)</f>
        <v>3978792.8615283947</v>
      </c>
      <c r="P23" s="4">
        <f>HLOOKUP($A23,Load[#All],P$2,FALSE)</f>
        <v>3970534.9615208227</v>
      </c>
      <c r="Q23" s="4">
        <f>HLOOKUP($A23,Load[#All],Q$2,FALSE)</f>
        <v>3976239.4712976152</v>
      </c>
      <c r="R23" s="4">
        <f>HLOOKUP($A23,Load[#All],R$2,FALSE)</f>
        <v>3951726.4787554098</v>
      </c>
      <c r="S23" s="4">
        <f>HLOOKUP($A23,Load[#All],S$2,FALSE)</f>
        <v>3941713.2342350516</v>
      </c>
      <c r="T23" s="4">
        <f>HLOOKUP($A23,Load[#All],T$2,FALSE)</f>
        <v>3930765.5866150642</v>
      </c>
      <c r="U23" s="4">
        <f>HLOOKUP($A23,Load[#All],U$2,FALSE)</f>
        <v>3933525.5918490537</v>
      </c>
      <c r="V23" s="4">
        <f>HLOOKUP($A23,Load[#All],V$2,FALSE)</f>
        <v>3908556.2190658329</v>
      </c>
      <c r="W23" s="4">
        <f>HLOOKUP($A23,Load[#All],W$2,FALSE)</f>
        <v>3897447.00406363</v>
      </c>
      <c r="X23" s="4">
        <f>HLOOKUP($A23,Load[#All],X$2,FALSE)</f>
        <v>3886139.1183534362</v>
      </c>
      <c r="Y23" s="4">
        <f>HLOOKUP($A23,Load[#All],Y$2,FALSE)</f>
        <v>3887341.6645150366</v>
      </c>
      <c r="Z23" s="4">
        <f>HLOOKUP($A23,Load[#All],Z$2,FALSE)</f>
        <v>3860574.2286307309</v>
      </c>
      <c r="AA23" s="4">
        <f>HLOOKUP($A23,Load[#All],AA$2,FALSE)</f>
        <v>3848397.6614977373</v>
      </c>
    </row>
    <row r="24" spans="1:30" x14ac:dyDescent="0.2">
      <c r="A24" s="2" t="s">
        <v>74</v>
      </c>
      <c r="B24" s="4">
        <f t="shared" ref="B24:AA24" si="3">SUM(B17:B21)</f>
        <v>25468294.456302505</v>
      </c>
      <c r="C24" s="4">
        <f t="shared" si="3"/>
        <v>25447009.632282585</v>
      </c>
      <c r="D24" s="4">
        <f t="shared" si="3"/>
        <v>25430621.927063614</v>
      </c>
      <c r="E24" s="4">
        <f t="shared" si="3"/>
        <v>25519511.017258555</v>
      </c>
      <c r="F24" s="4">
        <f t="shared" si="3"/>
        <v>25439366.683109183</v>
      </c>
      <c r="G24" s="4">
        <f t="shared" si="3"/>
        <v>25389263.31637831</v>
      </c>
      <c r="H24" s="4">
        <f t="shared" si="3"/>
        <v>25360470.145565528</v>
      </c>
      <c r="I24" s="4">
        <f t="shared" si="3"/>
        <v>25435795.872931346</v>
      </c>
      <c r="J24" s="4">
        <f t="shared" si="3"/>
        <v>25309437.533076312</v>
      </c>
      <c r="K24" s="4">
        <f t="shared" si="3"/>
        <v>25290476.935350481</v>
      </c>
      <c r="L24" s="4">
        <f t="shared" si="3"/>
        <v>25260420.455175128</v>
      </c>
      <c r="M24" s="4">
        <f t="shared" si="3"/>
        <v>25649073.518711373</v>
      </c>
      <c r="N24" s="4">
        <f t="shared" si="3"/>
        <v>25866107.323945947</v>
      </c>
      <c r="O24" s="4">
        <f t="shared" si="3"/>
        <v>26143051.957598612</v>
      </c>
      <c r="P24" s="4">
        <f t="shared" si="3"/>
        <v>26437464.587910518</v>
      </c>
      <c r="Q24" s="4">
        <f t="shared" si="3"/>
        <v>26830341.896190926</v>
      </c>
      <c r="R24" s="4">
        <f t="shared" si="3"/>
        <v>26996195.477937043</v>
      </c>
      <c r="S24" s="4">
        <f t="shared" si="3"/>
        <v>27300116.965765301</v>
      </c>
      <c r="T24" s="4">
        <f t="shared" si="3"/>
        <v>27564894.039734673</v>
      </c>
      <c r="U24" s="4">
        <f t="shared" si="3"/>
        <v>27949696.322036419</v>
      </c>
      <c r="V24" s="4">
        <f t="shared" si="3"/>
        <v>28152847.743547946</v>
      </c>
      <c r="W24" s="4">
        <f t="shared" si="3"/>
        <v>28378680.856100004</v>
      </c>
      <c r="X24" s="4">
        <f t="shared" si="3"/>
        <v>28648171.148173995</v>
      </c>
      <c r="Y24" s="4">
        <f t="shared" si="3"/>
        <v>29009636.746696502</v>
      </c>
      <c r="Z24" s="4">
        <f t="shared" si="3"/>
        <v>29168460.348421704</v>
      </c>
      <c r="AA24" s="4">
        <f t="shared" si="3"/>
        <v>29453695.801984858</v>
      </c>
    </row>
    <row r="27" spans="1:30" x14ac:dyDescent="0.2">
      <c r="A27" s="6" t="s">
        <v>53</v>
      </c>
    </row>
    <row r="28" spans="1:30" x14ac:dyDescent="0.2">
      <c r="A28" s="2" t="s">
        <v>54</v>
      </c>
      <c r="B28" s="7">
        <f>HLOOKUP($A$2,RR_Costs[#All],B$3,FALSE)</f>
        <v>121279015.80926913</v>
      </c>
      <c r="C28" s="7">
        <f>HLOOKUP($A$2,RR_Costs[#All],C$3,FALSE)</f>
        <v>114571505.03630991</v>
      </c>
      <c r="D28" s="7">
        <f>HLOOKUP($A$2,RR_Costs[#All],D$3,FALSE)</f>
        <v>114367401.73987141</v>
      </c>
      <c r="E28" s="7">
        <f>HLOOKUP($A$2,RR_Costs[#All],E$3,FALSE)</f>
        <v>111907502.34218712</v>
      </c>
      <c r="F28" s="7">
        <f>HLOOKUP($A$2,RR_Costs[#All],F$3,FALSE)</f>
        <v>110193397.93190935</v>
      </c>
      <c r="G28" s="7">
        <f>HLOOKUP($A$2,RR_Costs[#All],G$3,FALSE)</f>
        <v>110179805.24013174</v>
      </c>
      <c r="H28" s="7">
        <f>HLOOKUP($A$2,RR_Costs[#All],H$3,FALSE)</f>
        <v>113328609.39049369</v>
      </c>
      <c r="I28" s="7">
        <f>HLOOKUP($A$2,RR_Costs[#All],I$3,FALSE)</f>
        <v>118241399.03009555</v>
      </c>
      <c r="J28" s="7">
        <f>HLOOKUP($A$2,RR_Costs[#All],J$3,FALSE)</f>
        <v>130631501.28204127</v>
      </c>
      <c r="K28" s="7">
        <f>HLOOKUP($A$2,RR_Costs[#All],K$3,FALSE)</f>
        <v>134721036.0254702</v>
      </c>
      <c r="L28" s="7">
        <f>HLOOKUP($A$2,RR_Costs[#All],L$3,FALSE)</f>
        <v>140578964.00143841</v>
      </c>
      <c r="M28" s="7">
        <f>HLOOKUP($A$2,RR_Costs[#All],M$3,FALSE)</f>
        <v>146069634.85571453</v>
      </c>
      <c r="N28" s="7">
        <f>HLOOKUP($A$2,RR_Costs[#All],N$3,FALSE)</f>
        <v>148577800.00246775</v>
      </c>
      <c r="O28" s="7">
        <f>HLOOKUP($A$2,RR_Costs[#All],O$3,FALSE)</f>
        <v>156336506.71781647</v>
      </c>
      <c r="P28" s="7">
        <f>HLOOKUP($A$2,RR_Costs[#All],P$3,FALSE)</f>
        <v>164502502.48961103</v>
      </c>
      <c r="Q28" s="7">
        <f>HLOOKUP($A$2,RR_Costs[#All],Q$3,FALSE)</f>
        <v>179823694.38026008</v>
      </c>
      <c r="R28" s="7">
        <f>HLOOKUP($A$2,RR_Costs[#All],R$3,FALSE)</f>
        <v>193474805.96955335</v>
      </c>
      <c r="S28" s="7">
        <f>HLOOKUP($A$2,RR_Costs[#All],S$3,FALSE)</f>
        <v>200996594.86160696</v>
      </c>
      <c r="T28" s="7">
        <f>HLOOKUP($A$2,RR_Costs[#All],T$3,FALSE)</f>
        <v>208330761.33940393</v>
      </c>
      <c r="U28" s="7">
        <f>HLOOKUP($A$2,RR_Costs[#All],U$3,FALSE)</f>
        <v>217421609.06201577</v>
      </c>
      <c r="V28" s="7">
        <f>HLOOKUP($A$2,RR_Costs[#All],V$3,FALSE)</f>
        <v>231610860.01301706</v>
      </c>
      <c r="W28" s="7">
        <f>HLOOKUP($A$2,RR_Costs[#All],W$3,FALSE)</f>
        <v>237154906.25870016</v>
      </c>
      <c r="X28" s="7">
        <f>HLOOKUP($A$2,RR_Costs[#All],X$3,FALSE)</f>
        <v>246646802.63483033</v>
      </c>
      <c r="Y28" s="7">
        <f>HLOOKUP($A$2,RR_Costs[#All],Y$3,FALSE)</f>
        <v>264354130.50491071</v>
      </c>
      <c r="Z28" s="7">
        <f>HLOOKUP($A$2,RR_Costs[#All],Z$3,FALSE)</f>
        <v>271545813.91031653</v>
      </c>
      <c r="AA28" s="7">
        <f>HLOOKUP($A$2,RR_Costs[#All],AA$3,FALSE)</f>
        <v>280363026.63420779</v>
      </c>
    </row>
    <row r="29" spans="1:30" x14ac:dyDescent="0.2">
      <c r="C29" s="2">
        <f>(C28-$B$28)/$B$28</f>
        <v>-5.5306441334483314E-2</v>
      </c>
      <c r="D29" s="2">
        <f t="shared" ref="D29:AA29" si="4">(D28-$B$28)/$B$28</f>
        <v>-5.6989364757604473E-2</v>
      </c>
      <c r="E29" s="2">
        <f t="shared" si="4"/>
        <v>-7.727234101091511E-2</v>
      </c>
      <c r="F29" s="2">
        <f t="shared" si="4"/>
        <v>-9.1405902359841917E-2</v>
      </c>
      <c r="G29" s="2">
        <f t="shared" si="4"/>
        <v>-9.1517980213433617E-2</v>
      </c>
      <c r="H29" s="2">
        <f t="shared" si="4"/>
        <v>-6.5554674613114761E-2</v>
      </c>
      <c r="I29" s="2">
        <f t="shared" si="4"/>
        <v>-2.5046515746390344E-2</v>
      </c>
      <c r="J29" s="2">
        <f t="shared" si="4"/>
        <v>7.7115446644788352E-2</v>
      </c>
      <c r="K29" s="2">
        <f t="shared" si="4"/>
        <v>0.11083549884129022</v>
      </c>
      <c r="L29" s="2">
        <f t="shared" si="4"/>
        <v>0.15913674812897202</v>
      </c>
      <c r="M29" s="2">
        <f t="shared" si="4"/>
        <v>0.20440979736702891</v>
      </c>
      <c r="N29" s="2">
        <f t="shared" si="4"/>
        <v>0.22509074641676161</v>
      </c>
      <c r="O29" s="2">
        <f t="shared" si="4"/>
        <v>0.28906477080652532</v>
      </c>
      <c r="P29" s="2">
        <f t="shared" si="4"/>
        <v>0.35639707654222574</v>
      </c>
      <c r="Q29" s="2">
        <f t="shared" si="4"/>
        <v>0.48272719052290075</v>
      </c>
      <c r="R29" s="2">
        <f t="shared" si="4"/>
        <v>0.59528674172145146</v>
      </c>
      <c r="S29" s="2">
        <f t="shared" si="4"/>
        <v>0.65730727216410312</v>
      </c>
      <c r="T29" s="2">
        <f t="shared" si="4"/>
        <v>0.71778077146534358</v>
      </c>
      <c r="U29" s="2">
        <f t="shared" si="4"/>
        <v>0.79273889725446334</v>
      </c>
      <c r="V29" s="2">
        <f t="shared" si="4"/>
        <v>0.90973564938276374</v>
      </c>
      <c r="W29" s="2">
        <f t="shared" si="4"/>
        <v>0.95544880271509303</v>
      </c>
      <c r="X29" s="2">
        <f t="shared" si="4"/>
        <v>1.0337137549229647</v>
      </c>
      <c r="Y29" s="2">
        <f t="shared" si="4"/>
        <v>1.1797186326169593</v>
      </c>
      <c r="Z29" s="2">
        <f t="shared" si="4"/>
        <v>1.2390172949405052</v>
      </c>
      <c r="AA29" s="2">
        <f t="shared" si="4"/>
        <v>1.3117191771668397</v>
      </c>
    </row>
    <row r="31" spans="1:30" x14ac:dyDescent="0.2">
      <c r="A31" s="6" t="s">
        <v>42</v>
      </c>
      <c r="C31" s="2">
        <f t="shared" ref="C31:AA31" si="5">C1</f>
        <v>2026</v>
      </c>
      <c r="D31" s="2">
        <f t="shared" si="5"/>
        <v>2027</v>
      </c>
      <c r="E31" s="2">
        <f t="shared" si="5"/>
        <v>2028</v>
      </c>
      <c r="F31" s="2">
        <f t="shared" si="5"/>
        <v>2029</v>
      </c>
      <c r="G31" s="2">
        <f t="shared" si="5"/>
        <v>2030</v>
      </c>
      <c r="H31" s="2">
        <f t="shared" si="5"/>
        <v>2031</v>
      </c>
      <c r="I31" s="2">
        <f t="shared" si="5"/>
        <v>2032</v>
      </c>
      <c r="J31" s="2">
        <f t="shared" si="5"/>
        <v>2033</v>
      </c>
      <c r="K31" s="2">
        <f t="shared" si="5"/>
        <v>2034</v>
      </c>
      <c r="L31" s="2">
        <f t="shared" si="5"/>
        <v>2035</v>
      </c>
      <c r="M31" s="2">
        <f t="shared" si="5"/>
        <v>2036</v>
      </c>
      <c r="N31" s="2">
        <f t="shared" si="5"/>
        <v>2037</v>
      </c>
      <c r="O31" s="2">
        <f t="shared" si="5"/>
        <v>2038</v>
      </c>
      <c r="P31" s="2">
        <f t="shared" si="5"/>
        <v>2039</v>
      </c>
      <c r="Q31" s="2">
        <f t="shared" si="5"/>
        <v>2040</v>
      </c>
      <c r="R31" s="2">
        <f t="shared" si="5"/>
        <v>2041</v>
      </c>
      <c r="S31" s="2">
        <f t="shared" si="5"/>
        <v>2042</v>
      </c>
      <c r="T31" s="2">
        <f t="shared" si="5"/>
        <v>2043</v>
      </c>
      <c r="U31" s="2">
        <f t="shared" si="5"/>
        <v>2044</v>
      </c>
      <c r="V31" s="2">
        <f t="shared" si="5"/>
        <v>2045</v>
      </c>
      <c r="W31" s="2">
        <f t="shared" si="5"/>
        <v>2046</v>
      </c>
      <c r="X31" s="2">
        <f t="shared" si="5"/>
        <v>2047</v>
      </c>
      <c r="Y31" s="2">
        <f t="shared" si="5"/>
        <v>2048</v>
      </c>
      <c r="Z31" s="2">
        <f t="shared" si="5"/>
        <v>2049</v>
      </c>
      <c r="AA31" s="2">
        <f t="shared" si="5"/>
        <v>2050</v>
      </c>
      <c r="AC31" s="2" t="s">
        <v>21</v>
      </c>
      <c r="AD31" s="2">
        <v>1</v>
      </c>
    </row>
    <row r="32" spans="1:30" x14ac:dyDescent="0.2">
      <c r="A32" s="2" t="str">
        <f t="shared" ref="A32:A38" si="6">A17</f>
        <v>WA503</v>
      </c>
      <c r="B32" s="7" cm="1">
        <f t="array" ref="B32:B38">_xlfn.ANCHORARRAY(Info!N3)</f>
        <v>80.22</v>
      </c>
      <c r="C32" s="7">
        <f>$B32+($B32/3*C$29)</f>
        <v>78.741105758715918</v>
      </c>
      <c r="D32" s="7">
        <f t="shared" ref="D32:AA38" si="7">$B32+($B32/3*D$29)</f>
        <v>78.696104386381649</v>
      </c>
      <c r="E32" s="7">
        <f t="shared" si="7"/>
        <v>78.153737601368135</v>
      </c>
      <c r="F32" s="7">
        <f t="shared" si="7"/>
        <v>77.775806170897823</v>
      </c>
      <c r="G32" s="7">
        <f t="shared" si="7"/>
        <v>77.772809209092784</v>
      </c>
      <c r="H32" s="7">
        <f t="shared" si="7"/>
        <v>78.467068000845316</v>
      </c>
      <c r="I32" s="7">
        <f t="shared" si="7"/>
        <v>79.550256168941516</v>
      </c>
      <c r="J32" s="7">
        <f t="shared" si="7"/>
        <v>82.282067043281643</v>
      </c>
      <c r="K32" s="7">
        <f t="shared" si="7"/>
        <v>83.183741239016101</v>
      </c>
      <c r="L32" s="7">
        <f t="shared" si="7"/>
        <v>84.475316644968714</v>
      </c>
      <c r="M32" s="7">
        <f t="shared" si="7"/>
        <v>85.685917981594358</v>
      </c>
      <c r="N32" s="7">
        <f t="shared" si="7"/>
        <v>86.238926559184208</v>
      </c>
      <c r="O32" s="7">
        <f t="shared" si="7"/>
        <v>87.949591971366488</v>
      </c>
      <c r="P32" s="7">
        <f t="shared" si="7"/>
        <v>89.750057826739109</v>
      </c>
      <c r="Q32" s="7">
        <f t="shared" si="7"/>
        <v>93.128125074582357</v>
      </c>
      <c r="R32" s="7">
        <f t="shared" si="7"/>
        <v>96.137967473631605</v>
      </c>
      <c r="S32" s="7">
        <f t="shared" si="7"/>
        <v>97.796396457668124</v>
      </c>
      <c r="T32" s="7">
        <f t="shared" si="7"/>
        <v>99.413457828983283</v>
      </c>
      <c r="U32" s="7">
        <f t="shared" si="7"/>
        <v>101.41783811258435</v>
      </c>
      <c r="V32" s="7">
        <f t="shared" si="7"/>
        <v>104.54633126449511</v>
      </c>
      <c r="W32" s="7">
        <f t="shared" si="7"/>
        <v>105.76870098460158</v>
      </c>
      <c r="X32" s="7">
        <f t="shared" si="7"/>
        <v>107.86150580664007</v>
      </c>
      <c r="Y32" s="7">
        <f t="shared" si="7"/>
        <v>111.76567623617748</v>
      </c>
      <c r="Z32" s="7">
        <f t="shared" si="7"/>
        <v>113.35132246670911</v>
      </c>
      <c r="AA32" s="7">
        <f t="shared" si="7"/>
        <v>115.29537079744129</v>
      </c>
      <c r="AC32" s="2" t="str">
        <f t="shared" ref="AC32:AC38" si="8">A32</f>
        <v>WA503</v>
      </c>
      <c r="AD32" s="2">
        <v>2</v>
      </c>
    </row>
    <row r="33" spans="1:30" x14ac:dyDescent="0.2">
      <c r="A33" s="2" t="str">
        <f t="shared" si="6"/>
        <v>WA504</v>
      </c>
      <c r="B33" s="7">
        <v>377.87</v>
      </c>
      <c r="C33" s="7">
        <f>$B33+($B33/3*C$29)</f>
        <v>370.90378500431291</v>
      </c>
      <c r="D33" s="7">
        <f t="shared" si="7"/>
        <v>370.69180957968132</v>
      </c>
      <c r="E33" s="7">
        <f t="shared" si="7"/>
        <v>368.13703350073519</v>
      </c>
      <c r="F33" s="7">
        <f t="shared" si="7"/>
        <v>366.35681722509554</v>
      </c>
      <c r="G33" s="7">
        <f t="shared" si="7"/>
        <v>366.34270027224994</v>
      </c>
      <c r="H33" s="7">
        <f t="shared" si="7"/>
        <v>369.6129517013141</v>
      </c>
      <c r="I33" s="7">
        <f t="shared" si="7"/>
        <v>374.71522436497048</v>
      </c>
      <c r="J33" s="7">
        <f t="shared" si="7"/>
        <v>387.58320460788872</v>
      </c>
      <c r="K33" s="7">
        <f t="shared" si="7"/>
        <v>391.83046998238609</v>
      </c>
      <c r="L33" s="7">
        <f t="shared" si="7"/>
        <v>397.91433433849824</v>
      </c>
      <c r="M33" s="7">
        <f t="shared" si="7"/>
        <v>403.61677671035972</v>
      </c>
      <c r="N33" s="7">
        <f t="shared" si="7"/>
        <v>406.22168011616725</v>
      </c>
      <c r="O33" s="7">
        <f t="shared" si="7"/>
        <v>414.2796349815539</v>
      </c>
      <c r="P33" s="7">
        <f t="shared" si="7"/>
        <v>422.7605877710036</v>
      </c>
      <c r="Q33" s="7">
        <f t="shared" si="7"/>
        <v>438.67270782762949</v>
      </c>
      <c r="R33" s="7">
        <f t="shared" si="7"/>
        <v>452.85033369809497</v>
      </c>
      <c r="S33" s="7">
        <f t="shared" si="7"/>
        <v>460.66223297754988</v>
      </c>
      <c r="T33" s="7">
        <f t="shared" si="7"/>
        <v>468.27927337120315</v>
      </c>
      <c r="U33" s="7">
        <f t="shared" si="7"/>
        <v>477.72074903518137</v>
      </c>
      <c r="V33" s="7">
        <f t="shared" si="7"/>
        <v>492.4572699440883</v>
      </c>
      <c r="W33" s="7">
        <f t="shared" si="7"/>
        <v>498.21514636065075</v>
      </c>
      <c r="X33" s="7">
        <f t="shared" si="7"/>
        <v>508.07313885758026</v>
      </c>
      <c r="Y33" s="7">
        <f t="shared" si="7"/>
        <v>526.46342656899014</v>
      </c>
      <c r="Z33" s="7">
        <f t="shared" si="7"/>
        <v>533.93248841305626</v>
      </c>
      <c r="AA33" s="7">
        <f t="shared" si="7"/>
        <v>543.08977515867787</v>
      </c>
      <c r="AC33" s="2" t="str">
        <f t="shared" si="8"/>
        <v>WA504</v>
      </c>
      <c r="AD33" s="2">
        <v>3</v>
      </c>
    </row>
    <row r="34" spans="1:30" x14ac:dyDescent="0.2">
      <c r="A34" s="2" t="str">
        <f t="shared" si="6"/>
        <v>WA505</v>
      </c>
      <c r="B34" s="7">
        <v>2506.56</v>
      </c>
      <c r="C34" s="7">
        <f>$B34+($B34/3*C$29)</f>
        <v>2460.3503621362124</v>
      </c>
      <c r="D34" s="7">
        <f t="shared" ref="D34:R34" si="9">$B34+($B34/3*D$29)</f>
        <v>2458.9442459577263</v>
      </c>
      <c r="E34" s="7">
        <f t="shared" si="9"/>
        <v>2441.9974136385599</v>
      </c>
      <c r="F34" s="7">
        <f t="shared" si="9"/>
        <v>2430.1885404603049</v>
      </c>
      <c r="G34" s="7">
        <f t="shared" si="9"/>
        <v>2430.0948971720718</v>
      </c>
      <c r="H34" s="7">
        <f t="shared" si="9"/>
        <v>2451.7877582672504</v>
      </c>
      <c r="I34" s="7">
        <f t="shared" si="9"/>
        <v>2485.6331351635758</v>
      </c>
      <c r="J34" s="7">
        <f t="shared" si="9"/>
        <v>2570.9914979806535</v>
      </c>
      <c r="K34" s="7">
        <f t="shared" si="9"/>
        <v>2599.1652759918748</v>
      </c>
      <c r="L34" s="7">
        <f t="shared" si="9"/>
        <v>2639.5219357967185</v>
      </c>
      <c r="M34" s="7">
        <f t="shared" si="9"/>
        <v>2677.3484738961001</v>
      </c>
      <c r="N34" s="7">
        <f t="shared" si="9"/>
        <v>2694.6278204461328</v>
      </c>
      <c r="O34" s="7">
        <f t="shared" si="9"/>
        <v>2748.0793973042678</v>
      </c>
      <c r="P34" s="7">
        <f t="shared" si="9"/>
        <v>2804.3368853925604</v>
      </c>
      <c r="Q34" s="7">
        <f t="shared" si="9"/>
        <v>2909.8882222256939</v>
      </c>
      <c r="R34" s="7">
        <f t="shared" si="9"/>
        <v>3003.9339784431072</v>
      </c>
      <c r="S34" s="7">
        <f t="shared" si="7"/>
        <v>3055.7533720385513</v>
      </c>
      <c r="T34" s="7">
        <f t="shared" si="7"/>
        <v>3106.2801901747239</v>
      </c>
      <c r="U34" s="7">
        <f t="shared" si="7"/>
        <v>3168.9092034340492</v>
      </c>
      <c r="V34" s="7">
        <f t="shared" si="7"/>
        <v>3266.6623297722867</v>
      </c>
      <c r="W34" s="7">
        <f t="shared" si="7"/>
        <v>3304.8565836445146</v>
      </c>
      <c r="X34" s="7">
        <f t="shared" si="7"/>
        <v>3370.2485165132352</v>
      </c>
      <c r="Y34" s="7">
        <f t="shared" si="7"/>
        <v>3492.2385119241217</v>
      </c>
      <c r="Z34" s="7">
        <f t="shared" si="7"/>
        <v>3541.7837302686908</v>
      </c>
      <c r="AA34" s="7">
        <f t="shared" si="7"/>
        <v>3602.5276069064375</v>
      </c>
      <c r="AC34" s="2" t="str">
        <f t="shared" si="8"/>
        <v>WA505</v>
      </c>
      <c r="AD34" s="2">
        <v>4</v>
      </c>
    </row>
    <row r="35" spans="1:30" x14ac:dyDescent="0.2">
      <c r="A35" s="2" t="str">
        <f t="shared" si="6"/>
        <v>WA511</v>
      </c>
      <c r="B35" s="7">
        <v>16516.68</v>
      </c>
      <c r="C35" s="7">
        <f>$B35+($B35/3*C$29)</f>
        <v>16212.187068846522</v>
      </c>
      <c r="D35" s="7">
        <f t="shared" si="7"/>
        <v>16202.921632965123</v>
      </c>
      <c r="E35" s="7">
        <f t="shared" si="7"/>
        <v>16091.252490223946</v>
      </c>
      <c r="F35" s="7">
        <f t="shared" si="7"/>
        <v>16013.439320203748</v>
      </c>
      <c r="G35" s="7">
        <f t="shared" si="7"/>
        <v>16012.822268856129</v>
      </c>
      <c r="H35" s="7">
        <f t="shared" si="7"/>
        <v>16155.76480563702</v>
      </c>
      <c r="I35" s="7">
        <f t="shared" si="7"/>
        <v>16378.784904767303</v>
      </c>
      <c r="J35" s="7">
        <f t="shared" si="7"/>
        <v>16941.24371842968</v>
      </c>
      <c r="K35" s="7">
        <f t="shared" si="7"/>
        <v>17126.891489000653</v>
      </c>
      <c r="L35" s="7">
        <f t="shared" si="7"/>
        <v>17392.816915028943</v>
      </c>
      <c r="M35" s="7">
        <f t="shared" si="7"/>
        <v>17642.07040399202</v>
      </c>
      <c r="N35" s="7">
        <f t="shared" si="7"/>
        <v>17755.930609842268</v>
      </c>
      <c r="O35" s="7">
        <f t="shared" si="7"/>
        <v>18108.143439561572</v>
      </c>
      <c r="P35" s="7">
        <f t="shared" si="7"/>
        <v>18478.845488727817</v>
      </c>
      <c r="Q35" s="7">
        <f t="shared" si="7"/>
        <v>19174.36351105526</v>
      </c>
      <c r="R35" s="7">
        <f t="shared" si="7"/>
        <v>19794.066873751955</v>
      </c>
      <c r="S35" s="7">
        <f t="shared" si="7"/>
        <v>20135.524625335798</v>
      </c>
      <c r="T35" s="7">
        <f t="shared" si="7"/>
        <v>20468.465104148738</v>
      </c>
      <c r="U35" s="7">
        <f t="shared" si="7"/>
        <v>20881.151563168285</v>
      </c>
      <c r="V35" s="7">
        <f t="shared" si="7"/>
        <v>21525.284201815768</v>
      </c>
      <c r="W35" s="7">
        <f t="shared" si="7"/>
        <v>21776.960710276107</v>
      </c>
      <c r="X35" s="7">
        <f t="shared" si="7"/>
        <v>22207.853100553679</v>
      </c>
      <c r="Y35" s="7">
        <f t="shared" si="7"/>
        <v>23011.691714990629</v>
      </c>
      <c r="Z35" s="7">
        <f t="shared" si="7"/>
        <v>23338.164058332648</v>
      </c>
      <c r="AA35" s="7">
        <f t="shared" si="7"/>
        <v>23738.428633042666</v>
      </c>
      <c r="AC35" s="2" t="str">
        <f t="shared" si="8"/>
        <v>WA511</v>
      </c>
      <c r="AD35" s="2">
        <v>5</v>
      </c>
    </row>
    <row r="36" spans="1:30" x14ac:dyDescent="0.2">
      <c r="A36" s="2" t="str">
        <f t="shared" si="6"/>
        <v>WA570</v>
      </c>
      <c r="B36" s="7">
        <v>26271.51</v>
      </c>
      <c r="C36" s="7">
        <f>$B36+($B36/3*C$29)</f>
        <v>25787.1820911389</v>
      </c>
      <c r="D36" s="7">
        <f t="shared" si="7"/>
        <v>25772.444444625646</v>
      </c>
      <c r="E36" s="7">
        <f t="shared" si="7"/>
        <v>25594.822973469443</v>
      </c>
      <c r="F36" s="7">
        <f t="shared" si="7"/>
        <v>25471.052974031463</v>
      </c>
      <c r="G36" s="7">
        <f t="shared" si="7"/>
        <v>25470.071489214322</v>
      </c>
      <c r="H36" s="7">
        <f t="shared" si="7"/>
        <v>25697.436570118269</v>
      </c>
      <c r="I36" s="7">
        <f t="shared" si="7"/>
        <v>26052.173403701181</v>
      </c>
      <c r="J36" s="7">
        <f t="shared" si="7"/>
        <v>26946.823075894339</v>
      </c>
      <c r="K36" s="7">
        <f t="shared" si="7"/>
        <v>27242.115305387979</v>
      </c>
      <c r="L36" s="7">
        <f t="shared" si="7"/>
        <v>27665.097556612589</v>
      </c>
      <c r="M36" s="7">
        <f t="shared" si="7"/>
        <v>28061.561345208622</v>
      </c>
      <c r="N36" s="7">
        <f t="shared" si="7"/>
        <v>28242.667931798471</v>
      </c>
      <c r="O36" s="7">
        <f t="shared" si="7"/>
        <v>28802.899338963776</v>
      </c>
      <c r="P36" s="7">
        <f t="shared" si="7"/>
        <v>29392.53978678328</v>
      </c>
      <c r="Q36" s="7">
        <f t="shared" si="7"/>
        <v>30498.83407103143</v>
      </c>
      <c r="R36" s="7">
        <f t="shared" si="7"/>
        <v>31484.537196000842</v>
      </c>
      <c r="S36" s="7">
        <f t="shared" si="7"/>
        <v>32027.661524577317</v>
      </c>
      <c r="T36" s="7">
        <f t="shared" si="7"/>
        <v>32557.238238453159</v>
      </c>
      <c r="U36" s="7">
        <f t="shared" si="7"/>
        <v>33213.659288869865</v>
      </c>
      <c r="V36" s="7">
        <f t="shared" si="7"/>
        <v>34238.219736705258</v>
      </c>
      <c r="W36" s="7">
        <f t="shared" si="7"/>
        <v>34638.537591672532</v>
      </c>
      <c r="X36" s="7">
        <f t="shared" si="7"/>
        <v>35323.917083198736</v>
      </c>
      <c r="Y36" s="7">
        <f t="shared" si="7"/>
        <v>36602.506617994259</v>
      </c>
      <c r="Z36" s="7">
        <f t="shared" si="7"/>
        <v>37121.795084734142</v>
      </c>
      <c r="AA36" s="7">
        <f t="shared" si="7"/>
        <v>37758.457826710131</v>
      </c>
      <c r="AC36" s="2" t="str">
        <f t="shared" si="8"/>
        <v>WA570</v>
      </c>
      <c r="AD36" s="2">
        <v>6</v>
      </c>
    </row>
    <row r="37" spans="1:30" x14ac:dyDescent="0.2">
      <c r="A37" s="2" t="str">
        <f t="shared" si="6"/>
        <v>WA Non-Core</v>
      </c>
      <c r="B37" s="7">
        <v>19769.419999999998</v>
      </c>
      <c r="C37" s="7">
        <f>B37</f>
        <v>19769.419999999998</v>
      </c>
      <c r="D37" s="7">
        <f t="shared" ref="D37:AA37" si="10">C37</f>
        <v>19769.419999999998</v>
      </c>
      <c r="E37" s="7">
        <f t="shared" si="10"/>
        <v>19769.419999999998</v>
      </c>
      <c r="F37" s="7">
        <f t="shared" si="10"/>
        <v>19769.419999999998</v>
      </c>
      <c r="G37" s="7">
        <f t="shared" si="10"/>
        <v>19769.419999999998</v>
      </c>
      <c r="H37" s="7">
        <f t="shared" si="10"/>
        <v>19769.419999999998</v>
      </c>
      <c r="I37" s="7">
        <f t="shared" si="10"/>
        <v>19769.419999999998</v>
      </c>
      <c r="J37" s="7">
        <f t="shared" si="10"/>
        <v>19769.419999999998</v>
      </c>
      <c r="K37" s="7">
        <f t="shared" si="10"/>
        <v>19769.419999999998</v>
      </c>
      <c r="L37" s="7">
        <f t="shared" si="10"/>
        <v>19769.419999999998</v>
      </c>
      <c r="M37" s="7">
        <f t="shared" si="10"/>
        <v>19769.419999999998</v>
      </c>
      <c r="N37" s="7">
        <f t="shared" si="10"/>
        <v>19769.419999999998</v>
      </c>
      <c r="O37" s="7">
        <f t="shared" si="10"/>
        <v>19769.419999999998</v>
      </c>
      <c r="P37" s="7">
        <f t="shared" si="10"/>
        <v>19769.419999999998</v>
      </c>
      <c r="Q37" s="7">
        <f t="shared" si="10"/>
        <v>19769.419999999998</v>
      </c>
      <c r="R37" s="7">
        <f t="shared" si="10"/>
        <v>19769.419999999998</v>
      </c>
      <c r="S37" s="7">
        <f t="shared" si="10"/>
        <v>19769.419999999998</v>
      </c>
      <c r="T37" s="7">
        <f t="shared" si="10"/>
        <v>19769.419999999998</v>
      </c>
      <c r="U37" s="7">
        <f t="shared" si="10"/>
        <v>19769.419999999998</v>
      </c>
      <c r="V37" s="7">
        <f t="shared" si="10"/>
        <v>19769.419999999998</v>
      </c>
      <c r="W37" s="7">
        <f t="shared" si="10"/>
        <v>19769.419999999998</v>
      </c>
      <c r="X37" s="7">
        <f t="shared" si="10"/>
        <v>19769.419999999998</v>
      </c>
      <c r="Y37" s="7">
        <f t="shared" si="10"/>
        <v>19769.419999999998</v>
      </c>
      <c r="Z37" s="7">
        <f t="shared" si="10"/>
        <v>19769.419999999998</v>
      </c>
      <c r="AA37" s="7">
        <f t="shared" si="10"/>
        <v>19769.419999999998</v>
      </c>
      <c r="AC37" s="2" t="str">
        <f t="shared" si="8"/>
        <v>WA Non-Core</v>
      </c>
      <c r="AD37" s="2">
        <v>7</v>
      </c>
    </row>
    <row r="38" spans="1:30" x14ac:dyDescent="0.2">
      <c r="A38" s="2" t="str">
        <f t="shared" si="6"/>
        <v>WA503 - LI</v>
      </c>
      <c r="B38" s="7">
        <v>80.22</v>
      </c>
      <c r="C38" s="7">
        <f t="shared" ref="C38:R38" si="11">$B38+($B38/3*C$29)</f>
        <v>78.741105758715918</v>
      </c>
      <c r="D38" s="7">
        <f t="shared" si="11"/>
        <v>78.696104386381649</v>
      </c>
      <c r="E38" s="7">
        <f t="shared" si="11"/>
        <v>78.153737601368135</v>
      </c>
      <c r="F38" s="7">
        <f t="shared" si="11"/>
        <v>77.775806170897823</v>
      </c>
      <c r="G38" s="7">
        <f t="shared" si="11"/>
        <v>77.772809209092784</v>
      </c>
      <c r="H38" s="7">
        <f t="shared" si="11"/>
        <v>78.467068000845316</v>
      </c>
      <c r="I38" s="7">
        <f t="shared" si="11"/>
        <v>79.550256168941516</v>
      </c>
      <c r="J38" s="7">
        <f t="shared" si="11"/>
        <v>82.282067043281643</v>
      </c>
      <c r="K38" s="7">
        <f t="shared" si="11"/>
        <v>83.183741239016101</v>
      </c>
      <c r="L38" s="7">
        <f t="shared" si="11"/>
        <v>84.475316644968714</v>
      </c>
      <c r="M38" s="7">
        <f t="shared" si="11"/>
        <v>85.685917981594358</v>
      </c>
      <c r="N38" s="7">
        <f t="shared" si="11"/>
        <v>86.238926559184208</v>
      </c>
      <c r="O38" s="7">
        <f t="shared" si="11"/>
        <v>87.949591971366488</v>
      </c>
      <c r="P38" s="7">
        <f t="shared" si="11"/>
        <v>89.750057826739109</v>
      </c>
      <c r="Q38" s="7">
        <f t="shared" si="11"/>
        <v>93.128125074582357</v>
      </c>
      <c r="R38" s="7">
        <f t="shared" si="11"/>
        <v>96.137967473631605</v>
      </c>
      <c r="S38" s="7">
        <f t="shared" si="7"/>
        <v>97.796396457668124</v>
      </c>
      <c r="T38" s="7">
        <f t="shared" si="7"/>
        <v>99.413457828983283</v>
      </c>
      <c r="U38" s="7">
        <f t="shared" si="7"/>
        <v>101.41783811258435</v>
      </c>
      <c r="V38" s="7">
        <f t="shared" si="7"/>
        <v>104.54633126449511</v>
      </c>
      <c r="W38" s="7">
        <f t="shared" si="7"/>
        <v>105.76870098460158</v>
      </c>
      <c r="X38" s="7">
        <f t="shared" si="7"/>
        <v>107.86150580664007</v>
      </c>
      <c r="Y38" s="7">
        <f t="shared" si="7"/>
        <v>111.76567623617748</v>
      </c>
      <c r="Z38" s="7">
        <f t="shared" si="7"/>
        <v>113.35132246670911</v>
      </c>
      <c r="AA38" s="7">
        <f t="shared" si="7"/>
        <v>115.29537079744129</v>
      </c>
      <c r="AC38" s="2" t="str">
        <f t="shared" si="8"/>
        <v>WA503 - LI</v>
      </c>
      <c r="AD38" s="2">
        <v>8</v>
      </c>
    </row>
    <row r="39" spans="1:30" x14ac:dyDescent="0.2">
      <c r="A39" s="2">
        <v>1</v>
      </c>
      <c r="B39" s="2">
        <v>2</v>
      </c>
      <c r="C39" s="2">
        <v>3</v>
      </c>
      <c r="D39" s="2">
        <v>4</v>
      </c>
      <c r="E39" s="2">
        <v>5</v>
      </c>
      <c r="F39" s="2">
        <v>6</v>
      </c>
      <c r="G39" s="2">
        <v>7</v>
      </c>
      <c r="H39" s="2">
        <v>8</v>
      </c>
      <c r="I39" s="2">
        <v>9</v>
      </c>
      <c r="J39" s="2">
        <v>10</v>
      </c>
      <c r="K39" s="2">
        <v>11</v>
      </c>
      <c r="L39" s="2">
        <v>12</v>
      </c>
      <c r="M39" s="2">
        <v>13</v>
      </c>
      <c r="N39" s="2">
        <v>14</v>
      </c>
      <c r="O39" s="2">
        <v>15</v>
      </c>
      <c r="P39" s="2">
        <v>16</v>
      </c>
      <c r="Q39" s="2">
        <v>17</v>
      </c>
      <c r="R39" s="2">
        <v>18</v>
      </c>
      <c r="S39" s="2">
        <v>19</v>
      </c>
      <c r="T39" s="2">
        <v>20</v>
      </c>
      <c r="U39" s="2">
        <v>21</v>
      </c>
      <c r="V39" s="2">
        <v>22</v>
      </c>
      <c r="W39" s="2">
        <v>23</v>
      </c>
      <c r="X39" s="2">
        <v>24</v>
      </c>
      <c r="Y39" s="2">
        <v>25</v>
      </c>
      <c r="Z39" s="2">
        <v>26</v>
      </c>
      <c r="AA39" s="2">
        <v>27</v>
      </c>
    </row>
    <row r="40" spans="1:30" x14ac:dyDescent="0.2">
      <c r="B40" s="7"/>
    </row>
    <row r="41" spans="1:30" x14ac:dyDescent="0.2">
      <c r="A41" s="2" t="str">
        <f t="shared" ref="A41:A47" si="12">A32</f>
        <v>WA503</v>
      </c>
      <c r="B41" s="4">
        <f t="shared" ref="B41:AA41" si="13">B6</f>
        <v>193765</v>
      </c>
      <c r="C41" s="4">
        <f t="shared" si="13"/>
        <v>189015</v>
      </c>
      <c r="D41" s="4">
        <f t="shared" si="13"/>
        <v>185776</v>
      </c>
      <c r="E41" s="4">
        <f t="shared" si="13"/>
        <v>183647</v>
      </c>
      <c r="F41" s="4">
        <f t="shared" si="13"/>
        <v>181554</v>
      </c>
      <c r="G41" s="4">
        <f t="shared" si="13"/>
        <v>179462</v>
      </c>
      <c r="H41" s="4">
        <f t="shared" si="13"/>
        <v>177369</v>
      </c>
      <c r="I41" s="4">
        <f t="shared" si="13"/>
        <v>175279</v>
      </c>
      <c r="J41" s="4">
        <f t="shared" si="13"/>
        <v>173210</v>
      </c>
      <c r="K41" s="4">
        <f t="shared" si="13"/>
        <v>171161</v>
      </c>
      <c r="L41" s="4">
        <f t="shared" si="13"/>
        <v>169104</v>
      </c>
      <c r="M41" s="4">
        <f t="shared" si="13"/>
        <v>171816</v>
      </c>
      <c r="N41" s="4">
        <f t="shared" si="13"/>
        <v>174549</v>
      </c>
      <c r="O41" s="4">
        <f t="shared" si="13"/>
        <v>177289</v>
      </c>
      <c r="P41" s="4">
        <f t="shared" si="13"/>
        <v>180038</v>
      </c>
      <c r="Q41" s="4">
        <f t="shared" si="13"/>
        <v>182816</v>
      </c>
      <c r="R41" s="4">
        <f t="shared" si="13"/>
        <v>185596</v>
      </c>
      <c r="S41" s="4">
        <f t="shared" si="13"/>
        <v>188388</v>
      </c>
      <c r="T41" s="4">
        <f t="shared" si="13"/>
        <v>191191</v>
      </c>
      <c r="U41" s="4">
        <f t="shared" si="13"/>
        <v>194083</v>
      </c>
      <c r="V41" s="4">
        <f t="shared" si="13"/>
        <v>196917</v>
      </c>
      <c r="W41" s="4">
        <f t="shared" si="13"/>
        <v>199748</v>
      </c>
      <c r="X41" s="4">
        <f t="shared" si="13"/>
        <v>202579</v>
      </c>
      <c r="Y41" s="4">
        <f t="shared" si="13"/>
        <v>205479</v>
      </c>
      <c r="Z41" s="4">
        <f t="shared" si="13"/>
        <v>208388</v>
      </c>
      <c r="AA41" s="4">
        <f t="shared" si="13"/>
        <v>211306</v>
      </c>
    </row>
    <row r="42" spans="1:30" x14ac:dyDescent="0.2">
      <c r="A42" s="2" t="str">
        <f t="shared" si="12"/>
        <v>WA504</v>
      </c>
      <c r="B42" s="4">
        <f t="shared" ref="B42:AA42" si="14">B7</f>
        <v>27715</v>
      </c>
      <c r="C42" s="4">
        <f t="shared" si="14"/>
        <v>27715</v>
      </c>
      <c r="D42" s="4">
        <f t="shared" si="14"/>
        <v>27877</v>
      </c>
      <c r="E42" s="4">
        <f t="shared" si="14"/>
        <v>28110</v>
      </c>
      <c r="F42" s="4">
        <f t="shared" si="14"/>
        <v>28346</v>
      </c>
      <c r="G42" s="4">
        <f t="shared" si="14"/>
        <v>28585</v>
      </c>
      <c r="H42" s="4">
        <f t="shared" si="14"/>
        <v>28826</v>
      </c>
      <c r="I42" s="4">
        <f t="shared" si="14"/>
        <v>29070</v>
      </c>
      <c r="J42" s="4">
        <f t="shared" si="14"/>
        <v>29317</v>
      </c>
      <c r="K42" s="4">
        <f t="shared" si="14"/>
        <v>29567</v>
      </c>
      <c r="L42" s="4">
        <f t="shared" si="14"/>
        <v>29819</v>
      </c>
      <c r="M42" s="4">
        <f t="shared" si="14"/>
        <v>30074</v>
      </c>
      <c r="N42" s="4">
        <f t="shared" si="14"/>
        <v>30332</v>
      </c>
      <c r="O42" s="4">
        <f t="shared" si="14"/>
        <v>30593</v>
      </c>
      <c r="P42" s="4">
        <f t="shared" si="14"/>
        <v>30857</v>
      </c>
      <c r="Q42" s="4">
        <f t="shared" si="14"/>
        <v>31125</v>
      </c>
      <c r="R42" s="4">
        <f t="shared" si="14"/>
        <v>31395</v>
      </c>
      <c r="S42" s="4">
        <f t="shared" si="14"/>
        <v>31669</v>
      </c>
      <c r="T42" s="4">
        <f t="shared" si="14"/>
        <v>31945</v>
      </c>
      <c r="U42" s="4">
        <f t="shared" si="14"/>
        <v>32227</v>
      </c>
      <c r="V42" s="4">
        <f t="shared" si="14"/>
        <v>32510</v>
      </c>
      <c r="W42" s="4">
        <f t="shared" si="14"/>
        <v>32796</v>
      </c>
      <c r="X42" s="4">
        <f t="shared" si="14"/>
        <v>33085</v>
      </c>
      <c r="Y42" s="4">
        <f t="shared" si="14"/>
        <v>33380</v>
      </c>
      <c r="Z42" s="4">
        <f t="shared" si="14"/>
        <v>33678</v>
      </c>
      <c r="AA42" s="4">
        <f t="shared" si="14"/>
        <v>33979</v>
      </c>
    </row>
    <row r="43" spans="1:30" x14ac:dyDescent="0.2">
      <c r="A43" s="2" t="str">
        <f t="shared" si="12"/>
        <v>WA505</v>
      </c>
      <c r="B43" s="4">
        <f t="shared" ref="B43:AA43" si="15">B8</f>
        <v>492</v>
      </c>
      <c r="C43" s="4">
        <f t="shared" si="15"/>
        <v>494</v>
      </c>
      <c r="D43" s="4">
        <f t="shared" si="15"/>
        <v>496</v>
      </c>
      <c r="E43" s="4">
        <f t="shared" si="15"/>
        <v>498</v>
      </c>
      <c r="F43" s="4">
        <f t="shared" si="15"/>
        <v>500</v>
      </c>
      <c r="G43" s="4">
        <f t="shared" si="15"/>
        <v>502</v>
      </c>
      <c r="H43" s="4">
        <f t="shared" si="15"/>
        <v>504</v>
      </c>
      <c r="I43" s="4">
        <f t="shared" si="15"/>
        <v>506</v>
      </c>
      <c r="J43" s="4">
        <f t="shared" si="15"/>
        <v>508</v>
      </c>
      <c r="K43" s="4">
        <f t="shared" si="15"/>
        <v>510</v>
      </c>
      <c r="L43" s="4">
        <f t="shared" si="15"/>
        <v>512</v>
      </c>
      <c r="M43" s="4">
        <f t="shared" si="15"/>
        <v>514</v>
      </c>
      <c r="N43" s="4">
        <f t="shared" si="15"/>
        <v>516</v>
      </c>
      <c r="O43" s="4">
        <f t="shared" si="15"/>
        <v>518</v>
      </c>
      <c r="P43" s="4">
        <f t="shared" si="15"/>
        <v>519</v>
      </c>
      <c r="Q43" s="4">
        <f t="shared" si="15"/>
        <v>521</v>
      </c>
      <c r="R43" s="4">
        <f t="shared" si="15"/>
        <v>523</v>
      </c>
      <c r="S43" s="4">
        <f t="shared" si="15"/>
        <v>525</v>
      </c>
      <c r="T43" s="4">
        <f t="shared" si="15"/>
        <v>526</v>
      </c>
      <c r="U43" s="4">
        <f t="shared" si="15"/>
        <v>528</v>
      </c>
      <c r="V43" s="4">
        <f t="shared" si="15"/>
        <v>530</v>
      </c>
      <c r="W43" s="4">
        <f t="shared" si="15"/>
        <v>531</v>
      </c>
      <c r="X43" s="4">
        <f t="shared" si="15"/>
        <v>533</v>
      </c>
      <c r="Y43" s="4">
        <f t="shared" si="15"/>
        <v>534</v>
      </c>
      <c r="Z43" s="4">
        <f t="shared" si="15"/>
        <v>536</v>
      </c>
      <c r="AA43" s="4">
        <f t="shared" si="15"/>
        <v>537</v>
      </c>
    </row>
    <row r="44" spans="1:30" x14ac:dyDescent="0.2">
      <c r="A44" s="2" t="str">
        <f t="shared" si="12"/>
        <v>WA511</v>
      </c>
      <c r="B44" s="4">
        <f t="shared" ref="B44:AA44" si="16">B9</f>
        <v>101</v>
      </c>
      <c r="C44" s="4">
        <f t="shared" si="16"/>
        <v>102</v>
      </c>
      <c r="D44" s="4">
        <f t="shared" si="16"/>
        <v>103</v>
      </c>
      <c r="E44" s="4">
        <f t="shared" si="16"/>
        <v>104</v>
      </c>
      <c r="F44" s="4">
        <f t="shared" si="16"/>
        <v>104</v>
      </c>
      <c r="G44" s="4">
        <f t="shared" si="16"/>
        <v>105</v>
      </c>
      <c r="H44" s="4">
        <f t="shared" si="16"/>
        <v>106</v>
      </c>
      <c r="I44" s="4">
        <f t="shared" si="16"/>
        <v>107</v>
      </c>
      <c r="J44" s="4">
        <f t="shared" si="16"/>
        <v>108</v>
      </c>
      <c r="K44" s="4">
        <f t="shared" si="16"/>
        <v>109</v>
      </c>
      <c r="L44" s="4">
        <f t="shared" si="16"/>
        <v>110</v>
      </c>
      <c r="M44" s="4">
        <f t="shared" si="16"/>
        <v>110</v>
      </c>
      <c r="N44" s="4">
        <f t="shared" si="16"/>
        <v>111</v>
      </c>
      <c r="O44" s="4">
        <f t="shared" si="16"/>
        <v>112</v>
      </c>
      <c r="P44" s="4">
        <f t="shared" si="16"/>
        <v>113</v>
      </c>
      <c r="Q44" s="4">
        <f t="shared" si="16"/>
        <v>114</v>
      </c>
      <c r="R44" s="4">
        <f t="shared" si="16"/>
        <v>114</v>
      </c>
      <c r="S44" s="4">
        <f t="shared" si="16"/>
        <v>115</v>
      </c>
      <c r="T44" s="4">
        <f t="shared" si="16"/>
        <v>116</v>
      </c>
      <c r="U44" s="4">
        <f t="shared" si="16"/>
        <v>116</v>
      </c>
      <c r="V44" s="4">
        <f t="shared" si="16"/>
        <v>117</v>
      </c>
      <c r="W44" s="4">
        <f t="shared" si="16"/>
        <v>117</v>
      </c>
      <c r="X44" s="4">
        <f t="shared" si="16"/>
        <v>118</v>
      </c>
      <c r="Y44" s="4">
        <f t="shared" si="16"/>
        <v>119</v>
      </c>
      <c r="Z44" s="4">
        <f t="shared" si="16"/>
        <v>119</v>
      </c>
      <c r="AA44" s="4">
        <f t="shared" si="16"/>
        <v>119</v>
      </c>
    </row>
    <row r="45" spans="1:30" x14ac:dyDescent="0.2">
      <c r="A45" s="2" t="str">
        <f t="shared" si="12"/>
        <v>WA570</v>
      </c>
      <c r="B45" s="4">
        <f t="shared" ref="B45:AA45" si="17">B10</f>
        <v>7</v>
      </c>
      <c r="C45" s="4">
        <f t="shared" si="17"/>
        <v>7</v>
      </c>
      <c r="D45" s="4">
        <f t="shared" si="17"/>
        <v>7</v>
      </c>
      <c r="E45" s="4">
        <f t="shared" si="17"/>
        <v>7</v>
      </c>
      <c r="F45" s="4">
        <f t="shared" si="17"/>
        <v>7</v>
      </c>
      <c r="G45" s="4">
        <f t="shared" si="17"/>
        <v>7</v>
      </c>
      <c r="H45" s="4">
        <f t="shared" si="17"/>
        <v>7</v>
      </c>
      <c r="I45" s="4">
        <f t="shared" si="17"/>
        <v>7</v>
      </c>
      <c r="J45" s="4">
        <f t="shared" si="17"/>
        <v>7</v>
      </c>
      <c r="K45" s="4">
        <f t="shared" si="17"/>
        <v>7</v>
      </c>
      <c r="L45" s="4">
        <f t="shared" si="17"/>
        <v>7</v>
      </c>
      <c r="M45" s="4">
        <f t="shared" si="17"/>
        <v>7</v>
      </c>
      <c r="N45" s="4">
        <f t="shared" si="17"/>
        <v>7</v>
      </c>
      <c r="O45" s="4">
        <f t="shared" si="17"/>
        <v>7</v>
      </c>
      <c r="P45" s="4">
        <f t="shared" si="17"/>
        <v>7</v>
      </c>
      <c r="Q45" s="4">
        <f t="shared" si="17"/>
        <v>7</v>
      </c>
      <c r="R45" s="4">
        <f t="shared" si="17"/>
        <v>7</v>
      </c>
      <c r="S45" s="4">
        <f t="shared" si="17"/>
        <v>7</v>
      </c>
      <c r="T45" s="4">
        <f t="shared" si="17"/>
        <v>7</v>
      </c>
      <c r="U45" s="4">
        <f t="shared" si="17"/>
        <v>7</v>
      </c>
      <c r="V45" s="4">
        <f t="shared" si="17"/>
        <v>7</v>
      </c>
      <c r="W45" s="4">
        <f t="shared" si="17"/>
        <v>7</v>
      </c>
      <c r="X45" s="4">
        <f t="shared" si="17"/>
        <v>7</v>
      </c>
      <c r="Y45" s="4">
        <f t="shared" si="17"/>
        <v>7</v>
      </c>
      <c r="Z45" s="4">
        <f t="shared" si="17"/>
        <v>7</v>
      </c>
      <c r="AA45" s="4">
        <f t="shared" si="17"/>
        <v>6</v>
      </c>
    </row>
    <row r="46" spans="1:30" x14ac:dyDescent="0.2">
      <c r="A46" s="2" t="str">
        <f t="shared" si="12"/>
        <v>WA Non-Core</v>
      </c>
      <c r="B46" s="4">
        <f t="shared" ref="B46:AA46" si="18">B11</f>
        <v>175</v>
      </c>
      <c r="C46" s="4">
        <f t="shared" si="18"/>
        <v>175</v>
      </c>
      <c r="D46" s="4">
        <f t="shared" si="18"/>
        <v>175</v>
      </c>
      <c r="E46" s="4">
        <f t="shared" si="18"/>
        <v>175</v>
      </c>
      <c r="F46" s="4">
        <f t="shared" si="18"/>
        <v>175</v>
      </c>
      <c r="G46" s="4">
        <f t="shared" si="18"/>
        <v>175</v>
      </c>
      <c r="H46" s="4">
        <f t="shared" si="18"/>
        <v>175</v>
      </c>
      <c r="I46" s="4">
        <f t="shared" si="18"/>
        <v>175</v>
      </c>
      <c r="J46" s="4">
        <f t="shared" si="18"/>
        <v>175</v>
      </c>
      <c r="K46" s="4">
        <f t="shared" si="18"/>
        <v>175</v>
      </c>
      <c r="L46" s="4">
        <f t="shared" si="18"/>
        <v>175</v>
      </c>
      <c r="M46" s="4">
        <f t="shared" si="18"/>
        <v>175</v>
      </c>
      <c r="N46" s="4">
        <f t="shared" si="18"/>
        <v>175</v>
      </c>
      <c r="O46" s="4">
        <f t="shared" si="18"/>
        <v>175</v>
      </c>
      <c r="P46" s="4">
        <f t="shared" si="18"/>
        <v>175</v>
      </c>
      <c r="Q46" s="4">
        <f t="shared" si="18"/>
        <v>175</v>
      </c>
      <c r="R46" s="4">
        <f t="shared" si="18"/>
        <v>175</v>
      </c>
      <c r="S46" s="4">
        <f t="shared" si="18"/>
        <v>175</v>
      </c>
      <c r="T46" s="4">
        <f t="shared" si="18"/>
        <v>175</v>
      </c>
      <c r="U46" s="4">
        <f t="shared" si="18"/>
        <v>175</v>
      </c>
      <c r="V46" s="4">
        <f t="shared" si="18"/>
        <v>175</v>
      </c>
      <c r="W46" s="4">
        <f t="shared" si="18"/>
        <v>175</v>
      </c>
      <c r="X46" s="4">
        <f t="shared" si="18"/>
        <v>175</v>
      </c>
      <c r="Y46" s="4">
        <f t="shared" si="18"/>
        <v>175</v>
      </c>
      <c r="Z46" s="4">
        <f t="shared" si="18"/>
        <v>175</v>
      </c>
      <c r="AA46" s="4">
        <f t="shared" si="18"/>
        <v>175</v>
      </c>
    </row>
    <row r="47" spans="1:30" x14ac:dyDescent="0.2">
      <c r="A47" s="2" t="str">
        <f t="shared" si="12"/>
        <v>WA503 - LI</v>
      </c>
      <c r="B47" s="4">
        <f t="shared" ref="B47:AA47" si="19">B12</f>
        <v>12500</v>
      </c>
      <c r="C47" s="4">
        <f t="shared" si="19"/>
        <v>17250</v>
      </c>
      <c r="D47" s="4">
        <f t="shared" si="19"/>
        <v>22000</v>
      </c>
      <c r="E47" s="4">
        <f t="shared" si="19"/>
        <v>26750</v>
      </c>
      <c r="F47" s="4">
        <f t="shared" si="19"/>
        <v>31500</v>
      </c>
      <c r="G47" s="4">
        <f t="shared" si="19"/>
        <v>36250</v>
      </c>
      <c r="H47" s="4">
        <f t="shared" si="19"/>
        <v>41000</v>
      </c>
      <c r="I47" s="4">
        <f t="shared" si="19"/>
        <v>45750</v>
      </c>
      <c r="J47" s="4">
        <f t="shared" si="19"/>
        <v>50500</v>
      </c>
      <c r="K47" s="4">
        <f t="shared" si="19"/>
        <v>55250</v>
      </c>
      <c r="L47" s="4">
        <f t="shared" si="19"/>
        <v>60000</v>
      </c>
      <c r="M47" s="4">
        <f t="shared" si="19"/>
        <v>60000</v>
      </c>
      <c r="N47" s="4">
        <f t="shared" si="19"/>
        <v>60000</v>
      </c>
      <c r="O47" s="4">
        <f t="shared" si="19"/>
        <v>60000</v>
      </c>
      <c r="P47" s="4">
        <f t="shared" si="19"/>
        <v>60000</v>
      </c>
      <c r="Q47" s="4">
        <f t="shared" si="19"/>
        <v>60000</v>
      </c>
      <c r="R47" s="4">
        <f t="shared" si="19"/>
        <v>60000</v>
      </c>
      <c r="S47" s="4">
        <f t="shared" si="19"/>
        <v>60000</v>
      </c>
      <c r="T47" s="4">
        <f t="shared" si="19"/>
        <v>60000</v>
      </c>
      <c r="U47" s="4">
        <f t="shared" si="19"/>
        <v>60000</v>
      </c>
      <c r="V47" s="4">
        <f t="shared" si="19"/>
        <v>60000</v>
      </c>
      <c r="W47" s="4">
        <f t="shared" si="19"/>
        <v>60000</v>
      </c>
      <c r="X47" s="4">
        <f t="shared" si="19"/>
        <v>60000</v>
      </c>
      <c r="Y47" s="4">
        <f t="shared" si="19"/>
        <v>60000</v>
      </c>
      <c r="Z47" s="4">
        <f t="shared" si="19"/>
        <v>60000</v>
      </c>
      <c r="AA47" s="4">
        <f t="shared" si="19"/>
        <v>60000</v>
      </c>
    </row>
    <row r="48" spans="1:30" x14ac:dyDescent="0.2">
      <c r="A48" s="2" t="s">
        <v>2</v>
      </c>
      <c r="B48" s="4">
        <f t="shared" ref="B48:N48" si="20">B13</f>
        <v>222080</v>
      </c>
      <c r="C48" s="4">
        <f t="shared" si="20"/>
        <v>217333</v>
      </c>
      <c r="D48" s="4">
        <f t="shared" si="20"/>
        <v>214259</v>
      </c>
      <c r="E48" s="4">
        <f t="shared" si="20"/>
        <v>212366</v>
      </c>
      <c r="F48" s="4">
        <f t="shared" si="20"/>
        <v>210511</v>
      </c>
      <c r="G48" s="4">
        <f t="shared" si="20"/>
        <v>208661</v>
      </c>
      <c r="H48" s="4">
        <f t="shared" si="20"/>
        <v>206812</v>
      </c>
      <c r="I48" s="4">
        <f t="shared" si="20"/>
        <v>204969</v>
      </c>
      <c r="J48" s="4">
        <f t="shared" si="20"/>
        <v>203150</v>
      </c>
      <c r="K48" s="4">
        <f t="shared" si="20"/>
        <v>201354</v>
      </c>
      <c r="L48" s="4">
        <f t="shared" si="20"/>
        <v>199552</v>
      </c>
      <c r="M48" s="4">
        <f t="shared" si="20"/>
        <v>202521</v>
      </c>
      <c r="N48" s="4">
        <f t="shared" si="20"/>
        <v>205515</v>
      </c>
      <c r="O48" s="4">
        <f t="shared" ref="O48:AA48" si="21">O13</f>
        <v>208519</v>
      </c>
      <c r="P48" s="4">
        <f t="shared" si="21"/>
        <v>211534</v>
      </c>
      <c r="Q48" s="4">
        <f t="shared" si="21"/>
        <v>214583</v>
      </c>
      <c r="R48" s="4">
        <f t="shared" si="21"/>
        <v>217635</v>
      </c>
      <c r="S48" s="4">
        <f t="shared" si="21"/>
        <v>220704</v>
      </c>
      <c r="T48" s="4">
        <f t="shared" si="21"/>
        <v>223785</v>
      </c>
      <c r="U48" s="4">
        <f t="shared" si="21"/>
        <v>226961</v>
      </c>
      <c r="V48" s="4">
        <f t="shared" si="21"/>
        <v>230081</v>
      </c>
      <c r="W48" s="4">
        <f t="shared" si="21"/>
        <v>233199</v>
      </c>
      <c r="X48" s="4">
        <f t="shared" si="21"/>
        <v>236322</v>
      </c>
      <c r="Y48" s="4">
        <f t="shared" si="21"/>
        <v>239519</v>
      </c>
      <c r="Z48" s="4">
        <f t="shared" si="21"/>
        <v>242728</v>
      </c>
      <c r="AA48" s="4">
        <f t="shared" si="21"/>
        <v>245947</v>
      </c>
    </row>
    <row r="51" spans="1:27" x14ac:dyDescent="0.2">
      <c r="A51" s="3" t="s">
        <v>19</v>
      </c>
    </row>
    <row r="52" spans="1:27" x14ac:dyDescent="0.2">
      <c r="A52" s="2" t="str">
        <f t="shared" ref="A52:A58" si="22">A41</f>
        <v>WA503</v>
      </c>
      <c r="B52" s="4">
        <f t="shared" ref="B52:AA52" si="23">B17*10</f>
        <v>128654652.50922388</v>
      </c>
      <c r="C52" s="4">
        <f t="shared" si="23"/>
        <v>127023625.29190534</v>
      </c>
      <c r="D52" s="4">
        <f t="shared" si="23"/>
        <v>125417010.99989428</v>
      </c>
      <c r="E52" s="4">
        <f t="shared" si="23"/>
        <v>124378132.21391791</v>
      </c>
      <c r="F52" s="4">
        <f t="shared" si="23"/>
        <v>122345152.79869625</v>
      </c>
      <c r="G52" s="4">
        <f t="shared" si="23"/>
        <v>120755250.18293875</v>
      </c>
      <c r="H52" s="4">
        <f t="shared" si="23"/>
        <v>119217559.03400658</v>
      </c>
      <c r="I52" s="4">
        <f t="shared" si="23"/>
        <v>118049066.98506357</v>
      </c>
      <c r="J52" s="4">
        <f t="shared" si="23"/>
        <v>116021657.98739202</v>
      </c>
      <c r="K52" s="4">
        <f t="shared" si="23"/>
        <v>114411276.97865069</v>
      </c>
      <c r="L52" s="4">
        <f t="shared" si="23"/>
        <v>112804494.85551298</v>
      </c>
      <c r="M52" s="4">
        <f t="shared" si="23"/>
        <v>114862613.95274939</v>
      </c>
      <c r="N52" s="4">
        <f t="shared" si="23"/>
        <v>115996469.03373377</v>
      </c>
      <c r="O52" s="4">
        <f t="shared" si="23"/>
        <v>117566034.60458459</v>
      </c>
      <c r="P52" s="4">
        <f t="shared" si="23"/>
        <v>119141195.56704766</v>
      </c>
      <c r="Q52" s="4">
        <f t="shared" si="23"/>
        <v>121153365.86412413</v>
      </c>
      <c r="R52" s="4">
        <f t="shared" si="23"/>
        <v>122237437.92518151</v>
      </c>
      <c r="S52" s="4">
        <f t="shared" si="23"/>
        <v>123761912.12851214</v>
      </c>
      <c r="T52" s="4">
        <f t="shared" si="23"/>
        <v>125254500.54508679</v>
      </c>
      <c r="U52" s="4">
        <f t="shared" si="23"/>
        <v>127238407.90713997</v>
      </c>
      <c r="V52" s="4">
        <f t="shared" si="23"/>
        <v>128276860.83163111</v>
      </c>
      <c r="W52" s="4">
        <f t="shared" si="23"/>
        <v>129751207.36128367</v>
      </c>
      <c r="X52" s="4">
        <f t="shared" si="23"/>
        <v>131208362.74282011</v>
      </c>
      <c r="Y52" s="4">
        <f t="shared" si="23"/>
        <v>133127846.31381421</v>
      </c>
      <c r="Z52" s="4">
        <f t="shared" si="23"/>
        <v>134082890.39265013</v>
      </c>
      <c r="AA52" s="4">
        <f t="shared" si="23"/>
        <v>135531586.04340678</v>
      </c>
    </row>
    <row r="53" spans="1:27" x14ac:dyDescent="0.2">
      <c r="A53" s="2" t="str">
        <f t="shared" si="22"/>
        <v>WA504</v>
      </c>
      <c r="B53" s="4">
        <f t="shared" ref="B53:AA53" si="24">B18*10</f>
        <v>94970290.150734603</v>
      </c>
      <c r="C53" s="4">
        <f t="shared" si="24"/>
        <v>96117464.096789181</v>
      </c>
      <c r="D53" s="4">
        <f t="shared" si="24"/>
        <v>97228467.721682727</v>
      </c>
      <c r="E53" s="4">
        <f t="shared" si="24"/>
        <v>98746233.23124899</v>
      </c>
      <c r="F53" s="4">
        <f t="shared" si="24"/>
        <v>99468544.286444247</v>
      </c>
      <c r="G53" s="4">
        <f t="shared" si="24"/>
        <v>100563500.9924259</v>
      </c>
      <c r="H53" s="4">
        <f t="shared" si="24"/>
        <v>101649897.5313943</v>
      </c>
      <c r="I53" s="4">
        <f t="shared" si="24"/>
        <v>103075435.91809568</v>
      </c>
      <c r="J53" s="4">
        <f t="shared" si="24"/>
        <v>103769844.36229658</v>
      </c>
      <c r="K53" s="4">
        <f t="shared" si="24"/>
        <v>104797271.65886793</v>
      </c>
      <c r="L53" s="4">
        <f t="shared" si="24"/>
        <v>105842869.44301052</v>
      </c>
      <c r="M53" s="4">
        <f t="shared" si="24"/>
        <v>107281612.86992928</v>
      </c>
      <c r="N53" s="4">
        <f t="shared" si="24"/>
        <v>107905820.37810957</v>
      </c>
      <c r="O53" s="4">
        <f t="shared" si="24"/>
        <v>108912627.66924284</v>
      </c>
      <c r="P53" s="4">
        <f t="shared" si="24"/>
        <v>109949170.58592153</v>
      </c>
      <c r="Q53" s="4">
        <f t="shared" si="24"/>
        <v>111357694.50464958</v>
      </c>
      <c r="R53" s="4">
        <f t="shared" si="24"/>
        <v>111945051.68939632</v>
      </c>
      <c r="S53" s="4">
        <f t="shared" si="24"/>
        <v>112929630.25216737</v>
      </c>
      <c r="T53" s="4">
        <f t="shared" si="24"/>
        <v>113887836.28182718</v>
      </c>
      <c r="U53" s="4">
        <f t="shared" si="24"/>
        <v>115267039.78126171</v>
      </c>
      <c r="V53" s="4">
        <f t="shared" si="24"/>
        <v>115825143.8003075</v>
      </c>
      <c r="W53" s="4">
        <f t="shared" si="24"/>
        <v>116780524.70355393</v>
      </c>
      <c r="X53" s="4">
        <f t="shared" si="24"/>
        <v>117711007.53190091</v>
      </c>
      <c r="Y53" s="4">
        <f t="shared" si="24"/>
        <v>119051853.47578131</v>
      </c>
      <c r="Z53" s="4">
        <f t="shared" si="24"/>
        <v>119545122.90949813</v>
      </c>
      <c r="AA53" s="4">
        <f t="shared" si="24"/>
        <v>120491467.19204606</v>
      </c>
    </row>
    <row r="54" spans="1:27" x14ac:dyDescent="0.2">
      <c r="A54" s="2" t="str">
        <f t="shared" si="22"/>
        <v>WA505</v>
      </c>
      <c r="B54" s="4">
        <f t="shared" ref="B54:AA54" si="25">B19*10</f>
        <v>13394836.119204452</v>
      </c>
      <c r="C54" s="4">
        <f t="shared" si="25"/>
        <v>13522036.250214314</v>
      </c>
      <c r="D54" s="4">
        <f t="shared" si="25"/>
        <v>13652216.202437459</v>
      </c>
      <c r="E54" s="4">
        <f t="shared" si="25"/>
        <v>13939000.316935906</v>
      </c>
      <c r="F54" s="4">
        <f t="shared" si="25"/>
        <v>14068037.356761528</v>
      </c>
      <c r="G54" s="4">
        <f t="shared" si="25"/>
        <v>14186799.173849309</v>
      </c>
      <c r="H54" s="4">
        <f t="shared" si="25"/>
        <v>14323081.105290748</v>
      </c>
      <c r="I54" s="4">
        <f t="shared" si="25"/>
        <v>14485895.964352088</v>
      </c>
      <c r="J54" s="4">
        <f t="shared" si="25"/>
        <v>14661607.97929506</v>
      </c>
      <c r="K54" s="4">
        <f t="shared" si="25"/>
        <v>14793710.811007198</v>
      </c>
      <c r="L54" s="4">
        <f t="shared" si="25"/>
        <v>14951418.178634001</v>
      </c>
      <c r="M54" s="4">
        <f t="shared" si="25"/>
        <v>15107079.180130698</v>
      </c>
      <c r="N54" s="4">
        <f t="shared" si="25"/>
        <v>15182118.450955112</v>
      </c>
      <c r="O54" s="4">
        <f t="shared" si="25"/>
        <v>15417846.664386811</v>
      </c>
      <c r="P54" s="4">
        <f t="shared" si="25"/>
        <v>15581437.203227011</v>
      </c>
      <c r="Q54" s="4">
        <f t="shared" si="25"/>
        <v>15754731.269470824</v>
      </c>
      <c r="R54" s="4">
        <f t="shared" si="25"/>
        <v>15793676.895561397</v>
      </c>
      <c r="S54" s="4">
        <f t="shared" si="25"/>
        <v>15974139.812517475</v>
      </c>
      <c r="T54" s="4">
        <f t="shared" si="25"/>
        <v>16168823.835044201</v>
      </c>
      <c r="U54" s="4">
        <f t="shared" si="25"/>
        <v>16361934.411911801</v>
      </c>
      <c r="V54" s="4">
        <f t="shared" si="25"/>
        <v>16436285.598511642</v>
      </c>
      <c r="W54" s="4">
        <f t="shared" si="25"/>
        <v>16542948.030052809</v>
      </c>
      <c r="X54" s="4">
        <f t="shared" si="25"/>
        <v>16683719.4855064</v>
      </c>
      <c r="Y54" s="4">
        <f t="shared" si="25"/>
        <v>16897705.012824401</v>
      </c>
      <c r="Z54" s="4">
        <f t="shared" si="25"/>
        <v>17028047.075173531</v>
      </c>
      <c r="AA54" s="4">
        <f t="shared" si="25"/>
        <v>17140420.134928137</v>
      </c>
    </row>
    <row r="55" spans="1:27" x14ac:dyDescent="0.2">
      <c r="A55" s="2" t="str">
        <f t="shared" si="22"/>
        <v>WA511</v>
      </c>
      <c r="B55" s="4">
        <f t="shared" ref="B55:AA55" si="26">B20*10</f>
        <v>15525604.084516246</v>
      </c>
      <c r="C55" s="4">
        <f t="shared" si="26"/>
        <v>15677355.23995626</v>
      </c>
      <c r="D55" s="4">
        <f t="shared" si="26"/>
        <v>15886638.65690745</v>
      </c>
      <c r="E55" s="4">
        <f t="shared" si="26"/>
        <v>16010115.664068758</v>
      </c>
      <c r="F55" s="4">
        <f t="shared" si="26"/>
        <v>16404375.611159289</v>
      </c>
      <c r="G55" s="4">
        <f t="shared" si="26"/>
        <v>16287282.43742634</v>
      </c>
      <c r="H55" s="4">
        <f t="shared" si="26"/>
        <v>16320539.511266761</v>
      </c>
      <c r="I55" s="4">
        <f t="shared" si="26"/>
        <v>16655744.180692602</v>
      </c>
      <c r="J55" s="4">
        <f t="shared" si="26"/>
        <v>16563734.218725801</v>
      </c>
      <c r="K55" s="4">
        <f t="shared" si="26"/>
        <v>16833361.301783901</v>
      </c>
      <c r="L55" s="4">
        <f t="shared" si="26"/>
        <v>16944408.270349201</v>
      </c>
      <c r="M55" s="4">
        <f t="shared" si="26"/>
        <v>17178234.908110399</v>
      </c>
      <c r="N55" s="4">
        <f t="shared" si="26"/>
        <v>17529027.030138403</v>
      </c>
      <c r="O55" s="4">
        <f t="shared" si="26"/>
        <v>17493347.657318559</v>
      </c>
      <c r="P55" s="4">
        <f t="shared" si="26"/>
        <v>17668869.022451296</v>
      </c>
      <c r="Q55" s="4">
        <f t="shared" si="26"/>
        <v>18004048.299283601</v>
      </c>
      <c r="R55" s="4">
        <f t="shared" si="26"/>
        <v>17965326.751697697</v>
      </c>
      <c r="S55" s="4">
        <f t="shared" si="26"/>
        <v>18321770.577935699</v>
      </c>
      <c r="T55" s="4">
        <f t="shared" si="26"/>
        <v>18331064.862446502</v>
      </c>
      <c r="U55" s="4">
        <f t="shared" si="26"/>
        <v>18623455.6763971</v>
      </c>
      <c r="V55" s="4">
        <f t="shared" si="26"/>
        <v>18996596.372297</v>
      </c>
      <c r="W55" s="4">
        <f t="shared" si="26"/>
        <v>18725212.32821364</v>
      </c>
      <c r="X55" s="4">
        <f t="shared" si="26"/>
        <v>18898377.57738274</v>
      </c>
      <c r="Y55" s="4">
        <f t="shared" si="26"/>
        <v>19039588.316132002</v>
      </c>
      <c r="Z55" s="4">
        <f t="shared" si="26"/>
        <v>19061774.454579398</v>
      </c>
      <c r="AA55" s="4">
        <f t="shared" si="26"/>
        <v>19412995.836453997</v>
      </c>
    </row>
    <row r="56" spans="1:27" x14ac:dyDescent="0.2">
      <c r="A56" s="2" t="str">
        <f t="shared" si="22"/>
        <v>WA570</v>
      </c>
      <c r="B56" s="4">
        <f t="shared" ref="B56:AA56" si="27">B21*10</f>
        <v>2137561.6993458937</v>
      </c>
      <c r="C56" s="4">
        <f t="shared" si="27"/>
        <v>2129615.4439607407</v>
      </c>
      <c r="D56" s="4">
        <f t="shared" si="27"/>
        <v>2121885.6897142204</v>
      </c>
      <c r="E56" s="4">
        <f t="shared" si="27"/>
        <v>2121628.746413982</v>
      </c>
      <c r="F56" s="4">
        <f t="shared" si="27"/>
        <v>2107556.7780304998</v>
      </c>
      <c r="G56" s="4">
        <f t="shared" si="27"/>
        <v>2099800.3771427898</v>
      </c>
      <c r="H56" s="4">
        <f t="shared" si="27"/>
        <v>2093624.2736968899</v>
      </c>
      <c r="I56" s="4">
        <f t="shared" si="27"/>
        <v>2091815.6811095001</v>
      </c>
      <c r="J56" s="4">
        <f t="shared" si="27"/>
        <v>2077530.7830536701</v>
      </c>
      <c r="K56" s="4">
        <f t="shared" si="27"/>
        <v>2069148.6031950503</v>
      </c>
      <c r="L56" s="4">
        <f t="shared" si="27"/>
        <v>2061013.8042445402</v>
      </c>
      <c r="M56" s="4">
        <f t="shared" si="27"/>
        <v>2061194.2761939699</v>
      </c>
      <c r="N56" s="4">
        <f t="shared" si="27"/>
        <v>2047638.3465225999</v>
      </c>
      <c r="O56" s="4">
        <f t="shared" si="27"/>
        <v>2040662.9804533403</v>
      </c>
      <c r="P56" s="4">
        <f t="shared" si="27"/>
        <v>2033973.5004577003</v>
      </c>
      <c r="Q56" s="4">
        <f t="shared" si="27"/>
        <v>2033579.0243810997</v>
      </c>
      <c r="R56" s="4">
        <f t="shared" si="27"/>
        <v>2020461.5175335004</v>
      </c>
      <c r="S56" s="4">
        <f t="shared" si="27"/>
        <v>2013716.8865203196</v>
      </c>
      <c r="T56" s="4">
        <f t="shared" si="27"/>
        <v>2006714.8729421</v>
      </c>
      <c r="U56" s="4">
        <f t="shared" si="27"/>
        <v>2006125.4436535803</v>
      </c>
      <c r="V56" s="4">
        <f t="shared" si="27"/>
        <v>1993590.8327322202</v>
      </c>
      <c r="W56" s="4">
        <f t="shared" si="27"/>
        <v>1986916.1378959999</v>
      </c>
      <c r="X56" s="4">
        <f t="shared" si="27"/>
        <v>1980244.1441297997</v>
      </c>
      <c r="Y56" s="4">
        <f t="shared" si="27"/>
        <v>1979374.3484131002</v>
      </c>
      <c r="Z56" s="4">
        <f t="shared" si="27"/>
        <v>1966768.6523159007</v>
      </c>
      <c r="AA56" s="4">
        <f t="shared" si="27"/>
        <v>1960488.8130136002</v>
      </c>
    </row>
    <row r="57" spans="1:27" x14ac:dyDescent="0.2">
      <c r="A57" s="2" t="str">
        <f t="shared" si="22"/>
        <v>WA Non-Core</v>
      </c>
      <c r="B57" s="4">
        <f>B22*10</f>
        <v>105189506.73131667</v>
      </c>
      <c r="C57" s="4">
        <f t="shared" ref="C57:AA57" si="28">C22*10</f>
        <v>105715454.26497309</v>
      </c>
      <c r="D57" s="4">
        <f t="shared" si="28"/>
        <v>106244031.53629787</v>
      </c>
      <c r="E57" s="4">
        <f t="shared" si="28"/>
        <v>106775251.69397938</v>
      </c>
      <c r="F57" s="4">
        <f t="shared" si="28"/>
        <v>107309127.95244935</v>
      </c>
      <c r="G57" s="4">
        <f t="shared" si="28"/>
        <v>107845673.59221166</v>
      </c>
      <c r="H57" s="4">
        <f t="shared" si="28"/>
        <v>108384901.96017268</v>
      </c>
      <c r="I57" s="4">
        <f t="shared" si="28"/>
        <v>108926826.46997347</v>
      </c>
      <c r="J57" s="4">
        <f t="shared" si="28"/>
        <v>109471460.6023234</v>
      </c>
      <c r="K57" s="4">
        <f t="shared" si="28"/>
        <v>110018817.9053349</v>
      </c>
      <c r="L57" s="4">
        <f t="shared" si="28"/>
        <v>110568911.9948616</v>
      </c>
      <c r="M57" s="4">
        <f t="shared" si="28"/>
        <v>111121756.55483589</v>
      </c>
      <c r="N57" s="4">
        <f t="shared" si="28"/>
        <v>111677365.33761002</v>
      </c>
      <c r="O57" s="4">
        <f t="shared" si="28"/>
        <v>112235752.16429803</v>
      </c>
      <c r="P57" s="4">
        <f t="shared" si="28"/>
        <v>112796930.92511949</v>
      </c>
      <c r="Q57" s="4">
        <f t="shared" si="28"/>
        <v>113360915.5797452</v>
      </c>
      <c r="R57" s="4">
        <f t="shared" si="28"/>
        <v>113927720.15764382</v>
      </c>
      <c r="S57" s="4">
        <f t="shared" si="28"/>
        <v>114497358.75843199</v>
      </c>
      <c r="T57" s="4">
        <f t="shared" si="28"/>
        <v>115069845.55222422</v>
      </c>
      <c r="U57" s="4">
        <f t="shared" si="28"/>
        <v>115645194.77998547</v>
      </c>
      <c r="V57" s="4">
        <f t="shared" si="28"/>
        <v>116223420.75388522</v>
      </c>
      <c r="W57" s="4">
        <f t="shared" si="28"/>
        <v>116804537.85765472</v>
      </c>
      <c r="X57" s="4">
        <f t="shared" si="28"/>
        <v>117388560.54694292</v>
      </c>
      <c r="Y57" s="4">
        <f t="shared" si="28"/>
        <v>117975503.34967755</v>
      </c>
      <c r="Z57" s="4">
        <f t="shared" si="28"/>
        <v>118565380.86642581</v>
      </c>
      <c r="AA57" s="4">
        <f t="shared" si="28"/>
        <v>119158207.77075824</v>
      </c>
    </row>
    <row r="58" spans="1:27" x14ac:dyDescent="0.2">
      <c r="A58" s="2" t="str">
        <f t="shared" si="22"/>
        <v>WA503 - LI</v>
      </c>
      <c r="B58" s="4">
        <f>B23*10</f>
        <v>8299657.6077480372</v>
      </c>
      <c r="C58" s="4">
        <f t="shared" ref="C58:AA58" si="29">C23*10</f>
        <v>11592506.077747095</v>
      </c>
      <c r="D58" s="4">
        <f t="shared" si="29"/>
        <v>14852156.586414143</v>
      </c>
      <c r="E58" s="4">
        <f t="shared" si="29"/>
        <v>18116903.824850414</v>
      </c>
      <c r="F58" s="4">
        <f t="shared" si="29"/>
        <v>21227140.757895343</v>
      </c>
      <c r="G58" s="4">
        <f t="shared" si="29"/>
        <v>24391669.652246878</v>
      </c>
      <c r="H58" s="4">
        <f t="shared" si="29"/>
        <v>27557915.534249324</v>
      </c>
      <c r="I58" s="4">
        <f t="shared" si="29"/>
        <v>30812275.369933985</v>
      </c>
      <c r="J58" s="4">
        <f t="shared" si="29"/>
        <v>33826532.696514621</v>
      </c>
      <c r="K58" s="4">
        <f t="shared" si="29"/>
        <v>36931444.973273419</v>
      </c>
      <c r="L58" s="4">
        <f t="shared" si="29"/>
        <v>40024302.744646959</v>
      </c>
      <c r="M58" s="4">
        <f t="shared" si="29"/>
        <v>40111263.428114742</v>
      </c>
      <c r="N58" s="4">
        <f t="shared" si="29"/>
        <v>39872976.310514681</v>
      </c>
      <c r="O58" s="4">
        <f t="shared" si="29"/>
        <v>39787928.615283951</v>
      </c>
      <c r="P58" s="4">
        <f t="shared" si="29"/>
        <v>39705349.615208223</v>
      </c>
      <c r="Q58" s="4">
        <f t="shared" si="29"/>
        <v>39762394.71297615</v>
      </c>
      <c r="R58" s="4">
        <f t="shared" si="29"/>
        <v>39517264.7875541</v>
      </c>
      <c r="S58" s="4">
        <f t="shared" si="29"/>
        <v>39417132.342350513</v>
      </c>
      <c r="T58" s="4">
        <f t="shared" si="29"/>
        <v>39307655.86615064</v>
      </c>
      <c r="U58" s="4">
        <f t="shared" si="29"/>
        <v>39335255.918490537</v>
      </c>
      <c r="V58" s="4">
        <f t="shared" si="29"/>
        <v>39085562.190658331</v>
      </c>
      <c r="W58" s="4">
        <f t="shared" si="29"/>
        <v>38974470.040636301</v>
      </c>
      <c r="X58" s="4">
        <f t="shared" si="29"/>
        <v>38861391.183534361</v>
      </c>
      <c r="Y58" s="4">
        <f t="shared" si="29"/>
        <v>38873416.645150363</v>
      </c>
      <c r="Z58" s="4">
        <f t="shared" si="29"/>
        <v>38605742.286307305</v>
      </c>
      <c r="AA58" s="4">
        <f t="shared" si="29"/>
        <v>38483976.614977375</v>
      </c>
    </row>
    <row r="59" spans="1:27" x14ac:dyDescent="0.2">
      <c r="A59" s="2" t="s">
        <v>2</v>
      </c>
      <c r="B59" s="4">
        <f t="shared" ref="B59:N59" si="30">B24*10</f>
        <v>254682944.56302506</v>
      </c>
      <c r="C59" s="4">
        <f t="shared" si="30"/>
        <v>254470096.32282585</v>
      </c>
      <c r="D59" s="4">
        <f t="shared" si="30"/>
        <v>254306219.27063614</v>
      </c>
      <c r="E59" s="4">
        <f t="shared" si="30"/>
        <v>255195110.17258555</v>
      </c>
      <c r="F59" s="4">
        <f t="shared" si="30"/>
        <v>254393666.83109182</v>
      </c>
      <c r="G59" s="4">
        <f t="shared" si="30"/>
        <v>253892633.1637831</v>
      </c>
      <c r="H59" s="4">
        <f t="shared" si="30"/>
        <v>253604701.45565528</v>
      </c>
      <c r="I59" s="4">
        <f t="shared" si="30"/>
        <v>254357958.72931346</v>
      </c>
      <c r="J59" s="4">
        <f t="shared" si="30"/>
        <v>253094375.33076313</v>
      </c>
      <c r="K59" s="4">
        <f t="shared" si="30"/>
        <v>252904769.35350481</v>
      </c>
      <c r="L59" s="4">
        <f t="shared" si="30"/>
        <v>252604204.55175129</v>
      </c>
      <c r="M59" s="4">
        <f t="shared" si="30"/>
        <v>256490735.18711373</v>
      </c>
      <c r="N59" s="4">
        <f t="shared" si="30"/>
        <v>258661073.23945946</v>
      </c>
      <c r="O59" s="4">
        <f t="shared" ref="O59:AA59" si="31">O24*10</f>
        <v>261430519.57598612</v>
      </c>
      <c r="P59" s="4">
        <f t="shared" si="31"/>
        <v>264374645.87910518</v>
      </c>
      <c r="Q59" s="4">
        <f t="shared" si="31"/>
        <v>268303418.96190926</v>
      </c>
      <c r="R59" s="4">
        <f t="shared" si="31"/>
        <v>269961954.77937043</v>
      </c>
      <c r="S59" s="4">
        <f t="shared" si="31"/>
        <v>273001169.65765303</v>
      </c>
      <c r="T59" s="4">
        <f t="shared" si="31"/>
        <v>275648940.39734674</v>
      </c>
      <c r="U59" s="4">
        <f t="shared" si="31"/>
        <v>279496963.22036421</v>
      </c>
      <c r="V59" s="4">
        <f t="shared" si="31"/>
        <v>281528477.43547946</v>
      </c>
      <c r="W59" s="4">
        <f t="shared" si="31"/>
        <v>283786808.56100005</v>
      </c>
      <c r="X59" s="4">
        <f t="shared" si="31"/>
        <v>286481711.48173994</v>
      </c>
      <c r="Y59" s="4">
        <f t="shared" si="31"/>
        <v>290096367.46696502</v>
      </c>
      <c r="Z59" s="4">
        <f t="shared" si="31"/>
        <v>291684603.48421705</v>
      </c>
      <c r="AA59" s="4">
        <f t="shared" si="31"/>
        <v>294536958.01984859</v>
      </c>
    </row>
    <row r="60" spans="1:27" x14ac:dyDescent="0.2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spans="1:27" x14ac:dyDescent="0.2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spans="1:27" x14ac:dyDescent="0.2">
      <c r="A62" s="6" t="s">
        <v>53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pans="1:27" x14ac:dyDescent="0.2">
      <c r="A63" s="2" t="s">
        <v>54</v>
      </c>
      <c r="B63" s="8">
        <f t="shared" ref="B63:N63" si="32">B28</f>
        <v>121279015.80926913</v>
      </c>
      <c r="C63" s="8">
        <f t="shared" si="32"/>
        <v>114571505.03630991</v>
      </c>
      <c r="D63" s="8">
        <f t="shared" si="32"/>
        <v>114367401.73987141</v>
      </c>
      <c r="E63" s="8">
        <f t="shared" si="32"/>
        <v>111907502.34218712</v>
      </c>
      <c r="F63" s="8">
        <f t="shared" si="32"/>
        <v>110193397.93190935</v>
      </c>
      <c r="G63" s="8">
        <f t="shared" si="32"/>
        <v>110179805.24013174</v>
      </c>
      <c r="H63" s="8">
        <f t="shared" si="32"/>
        <v>113328609.39049369</v>
      </c>
      <c r="I63" s="8">
        <f t="shared" si="32"/>
        <v>118241399.03009555</v>
      </c>
      <c r="J63" s="8">
        <f t="shared" si="32"/>
        <v>130631501.28204127</v>
      </c>
      <c r="K63" s="8">
        <f t="shared" si="32"/>
        <v>134721036.0254702</v>
      </c>
      <c r="L63" s="8">
        <f t="shared" si="32"/>
        <v>140578964.00143841</v>
      </c>
      <c r="M63" s="8">
        <f t="shared" si="32"/>
        <v>146069634.85571453</v>
      </c>
      <c r="N63" s="8">
        <f t="shared" si="32"/>
        <v>148577800.00246775</v>
      </c>
      <c r="O63" s="8">
        <f t="shared" ref="O63:AA63" si="33">O28</f>
        <v>156336506.71781647</v>
      </c>
      <c r="P63" s="8">
        <f t="shared" si="33"/>
        <v>164502502.48961103</v>
      </c>
      <c r="Q63" s="8">
        <f t="shared" si="33"/>
        <v>179823694.38026008</v>
      </c>
      <c r="R63" s="8">
        <f t="shared" si="33"/>
        <v>193474805.96955335</v>
      </c>
      <c r="S63" s="8">
        <f t="shared" si="33"/>
        <v>200996594.86160696</v>
      </c>
      <c r="T63" s="8">
        <f t="shared" si="33"/>
        <v>208330761.33940393</v>
      </c>
      <c r="U63" s="8">
        <f t="shared" si="33"/>
        <v>217421609.06201577</v>
      </c>
      <c r="V63" s="8">
        <f t="shared" si="33"/>
        <v>231610860.01301706</v>
      </c>
      <c r="W63" s="8">
        <f t="shared" si="33"/>
        <v>237154906.25870016</v>
      </c>
      <c r="X63" s="8">
        <f t="shared" si="33"/>
        <v>246646802.63483033</v>
      </c>
      <c r="Y63" s="8">
        <f t="shared" si="33"/>
        <v>264354130.50491071</v>
      </c>
      <c r="Z63" s="8">
        <f t="shared" si="33"/>
        <v>271545813.91031653</v>
      </c>
      <c r="AA63" s="8">
        <f t="shared" si="33"/>
        <v>280363026.63420779</v>
      </c>
    </row>
    <row r="66" spans="1:27" x14ac:dyDescent="0.2">
      <c r="A66" s="6" t="s">
        <v>42</v>
      </c>
    </row>
    <row r="67" spans="1:27" x14ac:dyDescent="0.2">
      <c r="A67" s="2" t="str">
        <f t="shared" ref="A67:A73" si="34">A52</f>
        <v>WA503</v>
      </c>
      <c r="B67" s="8">
        <f t="shared" ref="B67:AA67" si="35">B32</f>
        <v>80.22</v>
      </c>
      <c r="C67" s="8">
        <f t="shared" si="35"/>
        <v>78.741105758715918</v>
      </c>
      <c r="D67" s="8">
        <f t="shared" si="35"/>
        <v>78.696104386381649</v>
      </c>
      <c r="E67" s="8">
        <f t="shared" si="35"/>
        <v>78.153737601368135</v>
      </c>
      <c r="F67" s="8">
        <f t="shared" si="35"/>
        <v>77.775806170897823</v>
      </c>
      <c r="G67" s="8">
        <f t="shared" si="35"/>
        <v>77.772809209092784</v>
      </c>
      <c r="H67" s="8">
        <f t="shared" si="35"/>
        <v>78.467068000845316</v>
      </c>
      <c r="I67" s="8">
        <f t="shared" si="35"/>
        <v>79.550256168941516</v>
      </c>
      <c r="J67" s="8">
        <f t="shared" si="35"/>
        <v>82.282067043281643</v>
      </c>
      <c r="K67" s="8">
        <f t="shared" si="35"/>
        <v>83.183741239016101</v>
      </c>
      <c r="L67" s="8">
        <f t="shared" si="35"/>
        <v>84.475316644968714</v>
      </c>
      <c r="M67" s="8">
        <f t="shared" si="35"/>
        <v>85.685917981594358</v>
      </c>
      <c r="N67" s="8">
        <f t="shared" si="35"/>
        <v>86.238926559184208</v>
      </c>
      <c r="O67" s="8">
        <f t="shared" si="35"/>
        <v>87.949591971366488</v>
      </c>
      <c r="P67" s="8">
        <f t="shared" si="35"/>
        <v>89.750057826739109</v>
      </c>
      <c r="Q67" s="8">
        <f t="shared" si="35"/>
        <v>93.128125074582357</v>
      </c>
      <c r="R67" s="8">
        <f t="shared" si="35"/>
        <v>96.137967473631605</v>
      </c>
      <c r="S67" s="8">
        <f t="shared" si="35"/>
        <v>97.796396457668124</v>
      </c>
      <c r="T67" s="8">
        <f t="shared" si="35"/>
        <v>99.413457828983283</v>
      </c>
      <c r="U67" s="8">
        <f t="shared" si="35"/>
        <v>101.41783811258435</v>
      </c>
      <c r="V67" s="8">
        <f t="shared" si="35"/>
        <v>104.54633126449511</v>
      </c>
      <c r="W67" s="8">
        <f t="shared" si="35"/>
        <v>105.76870098460158</v>
      </c>
      <c r="X67" s="8">
        <f t="shared" si="35"/>
        <v>107.86150580664007</v>
      </c>
      <c r="Y67" s="8">
        <f t="shared" si="35"/>
        <v>111.76567623617748</v>
      </c>
      <c r="Z67" s="8">
        <f t="shared" si="35"/>
        <v>113.35132246670911</v>
      </c>
      <c r="AA67" s="8">
        <f t="shared" si="35"/>
        <v>115.29537079744129</v>
      </c>
    </row>
    <row r="68" spans="1:27" x14ac:dyDescent="0.2">
      <c r="A68" s="2" t="str">
        <f t="shared" si="34"/>
        <v>WA504</v>
      </c>
      <c r="B68" s="8">
        <f t="shared" ref="B68:AA68" si="36">B33</f>
        <v>377.87</v>
      </c>
      <c r="C68" s="8">
        <f t="shared" si="36"/>
        <v>370.90378500431291</v>
      </c>
      <c r="D68" s="8">
        <f t="shared" si="36"/>
        <v>370.69180957968132</v>
      </c>
      <c r="E68" s="8">
        <f t="shared" si="36"/>
        <v>368.13703350073519</v>
      </c>
      <c r="F68" s="8">
        <f t="shared" si="36"/>
        <v>366.35681722509554</v>
      </c>
      <c r="G68" s="8">
        <f t="shared" si="36"/>
        <v>366.34270027224994</v>
      </c>
      <c r="H68" s="8">
        <f t="shared" si="36"/>
        <v>369.6129517013141</v>
      </c>
      <c r="I68" s="8">
        <f t="shared" si="36"/>
        <v>374.71522436497048</v>
      </c>
      <c r="J68" s="8">
        <f t="shared" si="36"/>
        <v>387.58320460788872</v>
      </c>
      <c r="K68" s="8">
        <f t="shared" si="36"/>
        <v>391.83046998238609</v>
      </c>
      <c r="L68" s="8">
        <f t="shared" si="36"/>
        <v>397.91433433849824</v>
      </c>
      <c r="M68" s="8">
        <f t="shared" si="36"/>
        <v>403.61677671035972</v>
      </c>
      <c r="N68" s="8">
        <f t="shared" si="36"/>
        <v>406.22168011616725</v>
      </c>
      <c r="O68" s="8">
        <f t="shared" si="36"/>
        <v>414.2796349815539</v>
      </c>
      <c r="P68" s="8">
        <f t="shared" si="36"/>
        <v>422.7605877710036</v>
      </c>
      <c r="Q68" s="8">
        <f t="shared" si="36"/>
        <v>438.67270782762949</v>
      </c>
      <c r="R68" s="8">
        <f t="shared" si="36"/>
        <v>452.85033369809497</v>
      </c>
      <c r="S68" s="8">
        <f t="shared" si="36"/>
        <v>460.66223297754988</v>
      </c>
      <c r="T68" s="8">
        <f t="shared" si="36"/>
        <v>468.27927337120315</v>
      </c>
      <c r="U68" s="8">
        <f t="shared" si="36"/>
        <v>477.72074903518137</v>
      </c>
      <c r="V68" s="8">
        <f t="shared" si="36"/>
        <v>492.4572699440883</v>
      </c>
      <c r="W68" s="8">
        <f t="shared" si="36"/>
        <v>498.21514636065075</v>
      </c>
      <c r="X68" s="8">
        <f t="shared" si="36"/>
        <v>508.07313885758026</v>
      </c>
      <c r="Y68" s="8">
        <f t="shared" si="36"/>
        <v>526.46342656899014</v>
      </c>
      <c r="Z68" s="8">
        <f t="shared" si="36"/>
        <v>533.93248841305626</v>
      </c>
      <c r="AA68" s="8">
        <f t="shared" si="36"/>
        <v>543.08977515867787</v>
      </c>
    </row>
    <row r="69" spans="1:27" x14ac:dyDescent="0.2">
      <c r="A69" s="2" t="str">
        <f t="shared" si="34"/>
        <v>WA505</v>
      </c>
      <c r="B69" s="8">
        <f t="shared" ref="B69:AA69" si="37">B34</f>
        <v>2506.56</v>
      </c>
      <c r="C69" s="8">
        <f t="shared" si="37"/>
        <v>2460.3503621362124</v>
      </c>
      <c r="D69" s="8">
        <f t="shared" si="37"/>
        <v>2458.9442459577263</v>
      </c>
      <c r="E69" s="8">
        <f t="shared" si="37"/>
        <v>2441.9974136385599</v>
      </c>
      <c r="F69" s="8">
        <f t="shared" si="37"/>
        <v>2430.1885404603049</v>
      </c>
      <c r="G69" s="8">
        <f t="shared" si="37"/>
        <v>2430.0948971720718</v>
      </c>
      <c r="H69" s="8">
        <f t="shared" si="37"/>
        <v>2451.7877582672504</v>
      </c>
      <c r="I69" s="8">
        <f t="shared" si="37"/>
        <v>2485.6331351635758</v>
      </c>
      <c r="J69" s="8">
        <f t="shared" si="37"/>
        <v>2570.9914979806535</v>
      </c>
      <c r="K69" s="8">
        <f t="shared" si="37"/>
        <v>2599.1652759918748</v>
      </c>
      <c r="L69" s="8">
        <f t="shared" si="37"/>
        <v>2639.5219357967185</v>
      </c>
      <c r="M69" s="8">
        <f t="shared" si="37"/>
        <v>2677.3484738961001</v>
      </c>
      <c r="N69" s="8">
        <f t="shared" si="37"/>
        <v>2694.6278204461328</v>
      </c>
      <c r="O69" s="8">
        <f t="shared" si="37"/>
        <v>2748.0793973042678</v>
      </c>
      <c r="P69" s="8">
        <f t="shared" si="37"/>
        <v>2804.3368853925604</v>
      </c>
      <c r="Q69" s="8">
        <f t="shared" si="37"/>
        <v>2909.8882222256939</v>
      </c>
      <c r="R69" s="8">
        <f t="shared" si="37"/>
        <v>3003.9339784431072</v>
      </c>
      <c r="S69" s="8">
        <f t="shared" si="37"/>
        <v>3055.7533720385513</v>
      </c>
      <c r="T69" s="8">
        <f t="shared" si="37"/>
        <v>3106.2801901747239</v>
      </c>
      <c r="U69" s="8">
        <f t="shared" si="37"/>
        <v>3168.9092034340492</v>
      </c>
      <c r="V69" s="8">
        <f t="shared" si="37"/>
        <v>3266.6623297722867</v>
      </c>
      <c r="W69" s="8">
        <f t="shared" si="37"/>
        <v>3304.8565836445146</v>
      </c>
      <c r="X69" s="8">
        <f t="shared" si="37"/>
        <v>3370.2485165132352</v>
      </c>
      <c r="Y69" s="8">
        <f t="shared" si="37"/>
        <v>3492.2385119241217</v>
      </c>
      <c r="Z69" s="8">
        <f t="shared" si="37"/>
        <v>3541.7837302686908</v>
      </c>
      <c r="AA69" s="8">
        <f t="shared" si="37"/>
        <v>3602.5276069064375</v>
      </c>
    </row>
    <row r="70" spans="1:27" x14ac:dyDescent="0.2">
      <c r="A70" s="2" t="str">
        <f t="shared" si="34"/>
        <v>WA511</v>
      </c>
      <c r="B70" s="8">
        <f t="shared" ref="B70:AA70" si="38">B35</f>
        <v>16516.68</v>
      </c>
      <c r="C70" s="8">
        <f t="shared" si="38"/>
        <v>16212.187068846522</v>
      </c>
      <c r="D70" s="8">
        <f t="shared" si="38"/>
        <v>16202.921632965123</v>
      </c>
      <c r="E70" s="8">
        <f t="shared" si="38"/>
        <v>16091.252490223946</v>
      </c>
      <c r="F70" s="8">
        <f t="shared" si="38"/>
        <v>16013.439320203748</v>
      </c>
      <c r="G70" s="8">
        <f t="shared" si="38"/>
        <v>16012.822268856129</v>
      </c>
      <c r="H70" s="8">
        <f t="shared" si="38"/>
        <v>16155.76480563702</v>
      </c>
      <c r="I70" s="8">
        <f t="shared" si="38"/>
        <v>16378.784904767303</v>
      </c>
      <c r="J70" s="8">
        <f t="shared" si="38"/>
        <v>16941.24371842968</v>
      </c>
      <c r="K70" s="8">
        <f t="shared" si="38"/>
        <v>17126.891489000653</v>
      </c>
      <c r="L70" s="8">
        <f t="shared" si="38"/>
        <v>17392.816915028943</v>
      </c>
      <c r="M70" s="8">
        <f t="shared" si="38"/>
        <v>17642.07040399202</v>
      </c>
      <c r="N70" s="8">
        <f t="shared" si="38"/>
        <v>17755.930609842268</v>
      </c>
      <c r="O70" s="8">
        <f t="shared" si="38"/>
        <v>18108.143439561572</v>
      </c>
      <c r="P70" s="8">
        <f t="shared" si="38"/>
        <v>18478.845488727817</v>
      </c>
      <c r="Q70" s="8">
        <f t="shared" si="38"/>
        <v>19174.36351105526</v>
      </c>
      <c r="R70" s="8">
        <f t="shared" si="38"/>
        <v>19794.066873751955</v>
      </c>
      <c r="S70" s="8">
        <f t="shared" si="38"/>
        <v>20135.524625335798</v>
      </c>
      <c r="T70" s="8">
        <f t="shared" si="38"/>
        <v>20468.465104148738</v>
      </c>
      <c r="U70" s="8">
        <f t="shared" si="38"/>
        <v>20881.151563168285</v>
      </c>
      <c r="V70" s="8">
        <f t="shared" si="38"/>
        <v>21525.284201815768</v>
      </c>
      <c r="W70" s="8">
        <f t="shared" si="38"/>
        <v>21776.960710276107</v>
      </c>
      <c r="X70" s="8">
        <f t="shared" si="38"/>
        <v>22207.853100553679</v>
      </c>
      <c r="Y70" s="8">
        <f t="shared" si="38"/>
        <v>23011.691714990629</v>
      </c>
      <c r="Z70" s="8">
        <f t="shared" si="38"/>
        <v>23338.164058332648</v>
      </c>
      <c r="AA70" s="8">
        <f t="shared" si="38"/>
        <v>23738.428633042666</v>
      </c>
    </row>
    <row r="71" spans="1:27" x14ac:dyDescent="0.2">
      <c r="A71" s="2" t="str">
        <f t="shared" si="34"/>
        <v>WA570</v>
      </c>
      <c r="B71" s="8">
        <f t="shared" ref="B71:AA71" si="39">B36</f>
        <v>26271.51</v>
      </c>
      <c r="C71" s="8">
        <f t="shared" si="39"/>
        <v>25787.1820911389</v>
      </c>
      <c r="D71" s="8">
        <f t="shared" si="39"/>
        <v>25772.444444625646</v>
      </c>
      <c r="E71" s="8">
        <f t="shared" si="39"/>
        <v>25594.822973469443</v>
      </c>
      <c r="F71" s="8">
        <f t="shared" si="39"/>
        <v>25471.052974031463</v>
      </c>
      <c r="G71" s="8">
        <f t="shared" si="39"/>
        <v>25470.071489214322</v>
      </c>
      <c r="H71" s="8">
        <f t="shared" si="39"/>
        <v>25697.436570118269</v>
      </c>
      <c r="I71" s="8">
        <f t="shared" si="39"/>
        <v>26052.173403701181</v>
      </c>
      <c r="J71" s="8">
        <f t="shared" si="39"/>
        <v>26946.823075894339</v>
      </c>
      <c r="K71" s="8">
        <f t="shared" si="39"/>
        <v>27242.115305387979</v>
      </c>
      <c r="L71" s="8">
        <f t="shared" si="39"/>
        <v>27665.097556612589</v>
      </c>
      <c r="M71" s="8">
        <f t="shared" si="39"/>
        <v>28061.561345208622</v>
      </c>
      <c r="N71" s="8">
        <f t="shared" si="39"/>
        <v>28242.667931798471</v>
      </c>
      <c r="O71" s="8">
        <f t="shared" si="39"/>
        <v>28802.899338963776</v>
      </c>
      <c r="P71" s="8">
        <f t="shared" si="39"/>
        <v>29392.53978678328</v>
      </c>
      <c r="Q71" s="8">
        <f t="shared" si="39"/>
        <v>30498.83407103143</v>
      </c>
      <c r="R71" s="8">
        <f t="shared" si="39"/>
        <v>31484.537196000842</v>
      </c>
      <c r="S71" s="8">
        <f t="shared" si="39"/>
        <v>32027.661524577317</v>
      </c>
      <c r="T71" s="8">
        <f t="shared" si="39"/>
        <v>32557.238238453159</v>
      </c>
      <c r="U71" s="8">
        <f t="shared" si="39"/>
        <v>33213.659288869865</v>
      </c>
      <c r="V71" s="8">
        <f t="shared" si="39"/>
        <v>34238.219736705258</v>
      </c>
      <c r="W71" s="8">
        <f t="shared" si="39"/>
        <v>34638.537591672532</v>
      </c>
      <c r="X71" s="8">
        <f t="shared" si="39"/>
        <v>35323.917083198736</v>
      </c>
      <c r="Y71" s="8">
        <f t="shared" si="39"/>
        <v>36602.506617994259</v>
      </c>
      <c r="Z71" s="8">
        <f t="shared" si="39"/>
        <v>37121.795084734142</v>
      </c>
      <c r="AA71" s="8">
        <f t="shared" si="39"/>
        <v>37758.457826710131</v>
      </c>
    </row>
    <row r="72" spans="1:27" x14ac:dyDescent="0.2">
      <c r="A72" s="2" t="str">
        <f t="shared" si="34"/>
        <v>WA Non-Core</v>
      </c>
      <c r="B72" s="8">
        <f t="shared" ref="B72:Q73" si="40">B37</f>
        <v>19769.419999999998</v>
      </c>
      <c r="C72" s="8">
        <f t="shared" si="40"/>
        <v>19769.419999999998</v>
      </c>
      <c r="D72" s="8">
        <f t="shared" si="40"/>
        <v>19769.419999999998</v>
      </c>
      <c r="E72" s="8">
        <f t="shared" si="40"/>
        <v>19769.419999999998</v>
      </c>
      <c r="F72" s="8">
        <f t="shared" si="40"/>
        <v>19769.419999999998</v>
      </c>
      <c r="G72" s="8">
        <f t="shared" si="40"/>
        <v>19769.419999999998</v>
      </c>
      <c r="H72" s="8">
        <f t="shared" si="40"/>
        <v>19769.419999999998</v>
      </c>
      <c r="I72" s="8">
        <f t="shared" si="40"/>
        <v>19769.419999999998</v>
      </c>
      <c r="J72" s="8">
        <f t="shared" si="40"/>
        <v>19769.419999999998</v>
      </c>
      <c r="K72" s="8">
        <f t="shared" si="40"/>
        <v>19769.419999999998</v>
      </c>
      <c r="L72" s="8">
        <f t="shared" si="40"/>
        <v>19769.419999999998</v>
      </c>
      <c r="M72" s="8">
        <f t="shared" si="40"/>
        <v>19769.419999999998</v>
      </c>
      <c r="N72" s="8">
        <f t="shared" si="40"/>
        <v>19769.419999999998</v>
      </c>
      <c r="O72" s="8">
        <f t="shared" si="40"/>
        <v>19769.419999999998</v>
      </c>
      <c r="P72" s="8">
        <f t="shared" si="40"/>
        <v>19769.419999999998</v>
      </c>
      <c r="Q72" s="8">
        <f t="shared" si="40"/>
        <v>19769.419999999998</v>
      </c>
      <c r="R72" s="8">
        <f t="shared" ref="C72:AA73" si="41">R37</f>
        <v>19769.419999999998</v>
      </c>
      <c r="S72" s="8">
        <f t="shared" si="41"/>
        <v>19769.419999999998</v>
      </c>
      <c r="T72" s="8">
        <f t="shared" si="41"/>
        <v>19769.419999999998</v>
      </c>
      <c r="U72" s="8">
        <f t="shared" si="41"/>
        <v>19769.419999999998</v>
      </c>
      <c r="V72" s="8">
        <f t="shared" si="41"/>
        <v>19769.419999999998</v>
      </c>
      <c r="W72" s="8">
        <f t="shared" si="41"/>
        <v>19769.419999999998</v>
      </c>
      <c r="X72" s="8">
        <f t="shared" si="41"/>
        <v>19769.419999999998</v>
      </c>
      <c r="Y72" s="8">
        <f t="shared" si="41"/>
        <v>19769.419999999998</v>
      </c>
      <c r="Z72" s="8">
        <f t="shared" si="41"/>
        <v>19769.419999999998</v>
      </c>
      <c r="AA72" s="8">
        <f t="shared" si="41"/>
        <v>19769.419999999998</v>
      </c>
    </row>
    <row r="73" spans="1:27" x14ac:dyDescent="0.2">
      <c r="A73" s="2" t="str">
        <f t="shared" si="34"/>
        <v>WA503 - LI</v>
      </c>
      <c r="B73" s="8">
        <f t="shared" si="40"/>
        <v>80.22</v>
      </c>
      <c r="C73" s="8">
        <f t="shared" si="41"/>
        <v>78.741105758715918</v>
      </c>
      <c r="D73" s="8">
        <f t="shared" si="41"/>
        <v>78.696104386381649</v>
      </c>
      <c r="E73" s="8">
        <f t="shared" si="41"/>
        <v>78.153737601368135</v>
      </c>
      <c r="F73" s="8">
        <f t="shared" si="41"/>
        <v>77.775806170897823</v>
      </c>
      <c r="G73" s="8">
        <f t="shared" si="41"/>
        <v>77.772809209092784</v>
      </c>
      <c r="H73" s="8">
        <f t="shared" si="41"/>
        <v>78.467068000845316</v>
      </c>
      <c r="I73" s="8">
        <f t="shared" si="41"/>
        <v>79.550256168941516</v>
      </c>
      <c r="J73" s="8">
        <f t="shared" si="41"/>
        <v>82.282067043281643</v>
      </c>
      <c r="K73" s="8">
        <f t="shared" si="41"/>
        <v>83.183741239016101</v>
      </c>
      <c r="L73" s="8">
        <f t="shared" si="41"/>
        <v>84.475316644968714</v>
      </c>
      <c r="M73" s="8">
        <f t="shared" si="41"/>
        <v>85.685917981594358</v>
      </c>
      <c r="N73" s="8">
        <f t="shared" si="41"/>
        <v>86.238926559184208</v>
      </c>
      <c r="O73" s="8">
        <f t="shared" si="41"/>
        <v>87.949591971366488</v>
      </c>
      <c r="P73" s="8">
        <f t="shared" si="41"/>
        <v>89.750057826739109</v>
      </c>
      <c r="Q73" s="8">
        <f t="shared" si="41"/>
        <v>93.128125074582357</v>
      </c>
      <c r="R73" s="8">
        <f t="shared" si="41"/>
        <v>96.137967473631605</v>
      </c>
      <c r="S73" s="8">
        <f t="shared" si="41"/>
        <v>97.796396457668124</v>
      </c>
      <c r="T73" s="8">
        <f t="shared" si="41"/>
        <v>99.413457828983283</v>
      </c>
      <c r="U73" s="8">
        <f t="shared" si="41"/>
        <v>101.41783811258435</v>
      </c>
      <c r="V73" s="8">
        <f t="shared" si="41"/>
        <v>104.54633126449511</v>
      </c>
      <c r="W73" s="8">
        <f t="shared" si="41"/>
        <v>105.76870098460158</v>
      </c>
      <c r="X73" s="8">
        <f t="shared" si="41"/>
        <v>107.86150580664007</v>
      </c>
      <c r="Y73" s="8">
        <f t="shared" si="41"/>
        <v>111.76567623617748</v>
      </c>
      <c r="Z73" s="8">
        <f t="shared" si="41"/>
        <v>113.35132246670911</v>
      </c>
      <c r="AA73" s="8">
        <f t="shared" si="41"/>
        <v>115.29537079744129</v>
      </c>
    </row>
    <row r="74" spans="1:27" x14ac:dyDescent="0.2">
      <c r="A74" s="2" t="s">
        <v>2</v>
      </c>
    </row>
    <row r="76" spans="1:27" x14ac:dyDescent="0.2">
      <c r="A76" s="2" t="s">
        <v>62</v>
      </c>
    </row>
    <row r="77" spans="1:27" x14ac:dyDescent="0.2">
      <c r="A77" s="2" t="str">
        <f>A67</f>
        <v>WA503</v>
      </c>
      <c r="B77" s="46">
        <f t="shared" ref="B77:AA77" si="42">B52/(B41*12)</f>
        <v>55.331050718320249</v>
      </c>
      <c r="C77" s="46">
        <f t="shared" si="42"/>
        <v>56.002444820034277</v>
      </c>
      <c r="D77" s="46">
        <f t="shared" si="42"/>
        <v>56.258168887932364</v>
      </c>
      <c r="E77" s="46">
        <f t="shared" si="42"/>
        <v>56.438952725390699</v>
      </c>
      <c r="F77" s="46">
        <f t="shared" si="42"/>
        <v>56.156457031469174</v>
      </c>
      <c r="G77" s="46">
        <f t="shared" si="42"/>
        <v>56.072803798268694</v>
      </c>
      <c r="H77" s="46">
        <f t="shared" si="42"/>
        <v>56.012023443596206</v>
      </c>
      <c r="I77" s="46">
        <f t="shared" si="42"/>
        <v>56.124363151063719</v>
      </c>
      <c r="J77" s="46">
        <f t="shared" si="42"/>
        <v>55.819360885337652</v>
      </c>
      <c r="K77" s="46">
        <f t="shared" si="42"/>
        <v>55.703536912931241</v>
      </c>
      <c r="L77" s="46">
        <f t="shared" si="42"/>
        <v>55.589309367565214</v>
      </c>
      <c r="M77" s="46">
        <f t="shared" si="42"/>
        <v>55.710088094603812</v>
      </c>
      <c r="N77" s="46">
        <f t="shared" si="42"/>
        <v>55.379133764603715</v>
      </c>
      <c r="O77" s="46">
        <f t="shared" si="42"/>
        <v>55.261011965672147</v>
      </c>
      <c r="P77" s="46">
        <f t="shared" si="42"/>
        <v>55.146318910011431</v>
      </c>
      <c r="Q77" s="46">
        <f t="shared" si="42"/>
        <v>55.225548212466876</v>
      </c>
      <c r="R77" s="46">
        <f t="shared" si="42"/>
        <v>54.885089982714028</v>
      </c>
      <c r="S77" s="46">
        <f t="shared" si="42"/>
        <v>54.746017142153491</v>
      </c>
      <c r="T77" s="46">
        <f t="shared" si="42"/>
        <v>54.593966480764777</v>
      </c>
      <c r="U77" s="46">
        <f t="shared" si="42"/>
        <v>54.63229988679241</v>
      </c>
      <c r="V77" s="46">
        <f t="shared" si="42"/>
        <v>54.285503042581013</v>
      </c>
      <c r="W77" s="46">
        <f t="shared" si="42"/>
        <v>54.131208389772645</v>
      </c>
      <c r="X77" s="46">
        <f t="shared" si="42"/>
        <v>53.974154421575498</v>
      </c>
      <c r="Y77" s="46">
        <f t="shared" si="42"/>
        <v>53.990856451597736</v>
      </c>
      <c r="Z77" s="46">
        <f t="shared" si="42"/>
        <v>53.619086508760155</v>
      </c>
      <c r="AA77" s="46">
        <f t="shared" si="42"/>
        <v>53.449967520801899</v>
      </c>
    </row>
    <row r="78" spans="1:27" x14ac:dyDescent="0.2">
      <c r="A78" s="2" t="str">
        <f t="shared" ref="A78:A83" si="43">A68</f>
        <v>WA504</v>
      </c>
      <c r="B78" s="46">
        <f t="shared" ref="B78:AA78" si="44">B53/(B42*12)</f>
        <v>285.55622752641352</v>
      </c>
      <c r="C78" s="46">
        <f t="shared" si="44"/>
        <v>289.0055448216645</v>
      </c>
      <c r="D78" s="46">
        <f t="shared" si="44"/>
        <v>290.64721132619104</v>
      </c>
      <c r="E78" s="46">
        <f t="shared" si="44"/>
        <v>292.73755849415687</v>
      </c>
      <c r="F78" s="46">
        <f t="shared" si="44"/>
        <v>292.42381137386889</v>
      </c>
      <c r="G78" s="46">
        <f t="shared" si="44"/>
        <v>293.17095502427236</v>
      </c>
      <c r="H78" s="46">
        <f t="shared" si="44"/>
        <v>293.86057012012969</v>
      </c>
      <c r="I78" s="46">
        <f t="shared" si="44"/>
        <v>295.48055245412132</v>
      </c>
      <c r="J78" s="46">
        <f t="shared" si="44"/>
        <v>294.96493605046157</v>
      </c>
      <c r="K78" s="46">
        <f t="shared" si="44"/>
        <v>295.36665781351934</v>
      </c>
      <c r="L78" s="46">
        <f t="shared" si="44"/>
        <v>295.79258594355537</v>
      </c>
      <c r="M78" s="46">
        <f t="shared" si="44"/>
        <v>297.27121120660507</v>
      </c>
      <c r="N78" s="46">
        <f t="shared" si="44"/>
        <v>296.45759258129362</v>
      </c>
      <c r="O78" s="46">
        <f t="shared" si="44"/>
        <v>296.67088241657365</v>
      </c>
      <c r="P78" s="46">
        <f t="shared" si="44"/>
        <v>296.93200512558343</v>
      </c>
      <c r="Q78" s="46">
        <f t="shared" si="44"/>
        <v>298.1464377634527</v>
      </c>
      <c r="R78" s="46">
        <f t="shared" si="44"/>
        <v>297.14140173434282</v>
      </c>
      <c r="S78" s="46">
        <f t="shared" si="44"/>
        <v>297.16134140686313</v>
      </c>
      <c r="T78" s="46">
        <f t="shared" si="44"/>
        <v>297.09353649978397</v>
      </c>
      <c r="U78" s="46">
        <f t="shared" si="44"/>
        <v>298.06021809161496</v>
      </c>
      <c r="V78" s="46">
        <f t="shared" si="44"/>
        <v>296.89619553036886</v>
      </c>
      <c r="W78" s="46">
        <f t="shared" si="44"/>
        <v>296.7346747152954</v>
      </c>
      <c r="X78" s="46">
        <f t="shared" si="44"/>
        <v>296.48634207823511</v>
      </c>
      <c r="Y78" s="46">
        <f t="shared" si="44"/>
        <v>297.2135347408161</v>
      </c>
      <c r="Z78" s="46">
        <f t="shared" si="44"/>
        <v>295.80419192919743</v>
      </c>
      <c r="AA78" s="46">
        <f t="shared" si="44"/>
        <v>295.50474114415289</v>
      </c>
    </row>
    <row r="79" spans="1:27" x14ac:dyDescent="0.2">
      <c r="A79" s="2" t="str">
        <f t="shared" si="43"/>
        <v>WA505</v>
      </c>
      <c r="B79" s="46">
        <f t="shared" ref="B79:AA79" si="45">B54/(B43*12)</f>
        <v>2268.7730554208083</v>
      </c>
      <c r="C79" s="46">
        <f t="shared" si="45"/>
        <v>2281.0452513856803</v>
      </c>
      <c r="D79" s="46">
        <f t="shared" si="45"/>
        <v>2293.7191200331754</v>
      </c>
      <c r="E79" s="46">
        <f t="shared" si="45"/>
        <v>2332.4967063145759</v>
      </c>
      <c r="F79" s="46">
        <f t="shared" si="45"/>
        <v>2344.6728927935878</v>
      </c>
      <c r="G79" s="46">
        <f t="shared" si="45"/>
        <v>2355.0463436004829</v>
      </c>
      <c r="H79" s="46">
        <f t="shared" si="45"/>
        <v>2368.2343097372268</v>
      </c>
      <c r="I79" s="46">
        <f t="shared" si="45"/>
        <v>2385.6877411647047</v>
      </c>
      <c r="J79" s="46">
        <f t="shared" si="45"/>
        <v>2405.119419175699</v>
      </c>
      <c r="K79" s="46">
        <f t="shared" si="45"/>
        <v>2417.2730083345095</v>
      </c>
      <c r="L79" s="46">
        <f t="shared" si="45"/>
        <v>2433.4990525120443</v>
      </c>
      <c r="M79" s="46">
        <f t="shared" si="45"/>
        <v>2449.2670525503727</v>
      </c>
      <c r="N79" s="46">
        <f t="shared" si="45"/>
        <v>2451.8925146891329</v>
      </c>
      <c r="O79" s="46">
        <f t="shared" si="45"/>
        <v>2480.3485624817909</v>
      </c>
      <c r="P79" s="46">
        <f t="shared" si="45"/>
        <v>2501.8364167031168</v>
      </c>
      <c r="Q79" s="46">
        <f t="shared" si="45"/>
        <v>2519.9506189172785</v>
      </c>
      <c r="R79" s="46">
        <f t="shared" si="45"/>
        <v>2516.5195818294133</v>
      </c>
      <c r="S79" s="46">
        <f t="shared" si="45"/>
        <v>2535.5777480186471</v>
      </c>
      <c r="T79" s="46">
        <f t="shared" si="45"/>
        <v>2561.600734322592</v>
      </c>
      <c r="U79" s="46">
        <f t="shared" si="45"/>
        <v>2582.376011981029</v>
      </c>
      <c r="V79" s="46">
        <f t="shared" si="45"/>
        <v>2584.3216349861073</v>
      </c>
      <c r="W79" s="46">
        <f t="shared" si="45"/>
        <v>2596.193978351037</v>
      </c>
      <c r="X79" s="46">
        <f t="shared" si="45"/>
        <v>2608.4614580216385</v>
      </c>
      <c r="Y79" s="46">
        <f t="shared" si="45"/>
        <v>2636.970195509426</v>
      </c>
      <c r="Z79" s="46">
        <f t="shared" si="45"/>
        <v>2647.3953786028501</v>
      </c>
      <c r="AA79" s="46">
        <f t="shared" si="45"/>
        <v>2659.9038074066011</v>
      </c>
    </row>
    <row r="80" spans="1:27" x14ac:dyDescent="0.2">
      <c r="A80" s="2" t="str">
        <f t="shared" si="43"/>
        <v>WA511</v>
      </c>
      <c r="B80" s="46">
        <f t="shared" ref="B80:AA80" si="46">B55/(B44*12)</f>
        <v>12809.90436016192</v>
      </c>
      <c r="C80" s="46">
        <f t="shared" si="46"/>
        <v>12808.296764670147</v>
      </c>
      <c r="D80" s="46">
        <f t="shared" si="46"/>
        <v>12853.267521769782</v>
      </c>
      <c r="E80" s="46">
        <f t="shared" si="46"/>
        <v>12828.618320567915</v>
      </c>
      <c r="F80" s="46">
        <f t="shared" si="46"/>
        <v>13144.531739710968</v>
      </c>
      <c r="G80" s="46">
        <f t="shared" si="46"/>
        <v>12926.414632878048</v>
      </c>
      <c r="H80" s="46">
        <f t="shared" si="46"/>
        <v>12830.612823322925</v>
      </c>
      <c r="I80" s="46">
        <f t="shared" si="46"/>
        <v>12971.763380601715</v>
      </c>
      <c r="J80" s="46">
        <f t="shared" si="46"/>
        <v>12780.659119387192</v>
      </c>
      <c r="K80" s="46">
        <f t="shared" si="46"/>
        <v>12869.542279651299</v>
      </c>
      <c r="L80" s="46">
        <f t="shared" si="46"/>
        <v>12836.672932082727</v>
      </c>
      <c r="M80" s="46">
        <f t="shared" si="46"/>
        <v>13013.81432432606</v>
      </c>
      <c r="N80" s="46">
        <f t="shared" si="46"/>
        <v>13159.930202806609</v>
      </c>
      <c r="O80" s="46">
        <f t="shared" si="46"/>
        <v>13015.883673600118</v>
      </c>
      <c r="P80" s="46">
        <f t="shared" si="46"/>
        <v>13030.139397087976</v>
      </c>
      <c r="Q80" s="46">
        <f t="shared" si="46"/>
        <v>13160.854019944152</v>
      </c>
      <c r="R80" s="46">
        <f t="shared" si="46"/>
        <v>13132.548795100656</v>
      </c>
      <c r="S80" s="46">
        <f t="shared" si="46"/>
        <v>13276.645346330217</v>
      </c>
      <c r="T80" s="46">
        <f t="shared" si="46"/>
        <v>13168.86843566559</v>
      </c>
      <c r="U80" s="46">
        <f t="shared" si="46"/>
        <v>13378.919307756538</v>
      </c>
      <c r="V80" s="46">
        <f t="shared" si="46"/>
        <v>13530.339296507835</v>
      </c>
      <c r="W80" s="46">
        <f t="shared" si="46"/>
        <v>13337.045817815982</v>
      </c>
      <c r="X80" s="46">
        <f t="shared" si="46"/>
        <v>13346.311848434138</v>
      </c>
      <c r="Y80" s="46">
        <f t="shared" si="46"/>
        <v>13333.045039308125</v>
      </c>
      <c r="Z80" s="46">
        <f t="shared" si="46"/>
        <v>13348.581550825909</v>
      </c>
      <c r="AA80" s="46">
        <f t="shared" si="46"/>
        <v>13594.534899477589</v>
      </c>
    </row>
    <row r="81" spans="1:27" x14ac:dyDescent="0.2">
      <c r="A81" s="2" t="str">
        <f t="shared" si="43"/>
        <v>WA570</v>
      </c>
      <c r="B81" s="46">
        <f t="shared" ref="B81:AA81" si="47">B56/(B45*12)</f>
        <v>25447.163087451114</v>
      </c>
      <c r="C81" s="46">
        <f t="shared" si="47"/>
        <v>25352.564809056435</v>
      </c>
      <c r="D81" s="46">
        <f t="shared" si="47"/>
        <v>25260.543925169291</v>
      </c>
      <c r="E81" s="46">
        <f t="shared" si="47"/>
        <v>25257.48507635693</v>
      </c>
      <c r="F81" s="46">
        <f t="shared" si="47"/>
        <v>25089.961643220235</v>
      </c>
      <c r="G81" s="46">
        <f t="shared" si="47"/>
        <v>24997.623537414165</v>
      </c>
      <c r="H81" s="46">
        <f t="shared" si="47"/>
        <v>24924.098496391547</v>
      </c>
      <c r="I81" s="46">
        <f t="shared" si="47"/>
        <v>24902.567632255952</v>
      </c>
      <c r="J81" s="46">
        <f t="shared" si="47"/>
        <v>24732.509322067501</v>
      </c>
      <c r="K81" s="46">
        <f t="shared" si="47"/>
        <v>24632.721466607742</v>
      </c>
      <c r="L81" s="46">
        <f t="shared" si="47"/>
        <v>24535.878621958811</v>
      </c>
      <c r="M81" s="46">
        <f t="shared" si="47"/>
        <v>24538.027097547259</v>
      </c>
      <c r="N81" s="46">
        <f t="shared" si="47"/>
        <v>24376.646982411905</v>
      </c>
      <c r="O81" s="46">
        <f t="shared" si="47"/>
        <v>24293.606910158815</v>
      </c>
      <c r="P81" s="46">
        <f t="shared" si="47"/>
        <v>24213.970243544052</v>
      </c>
      <c r="Q81" s="46">
        <f t="shared" si="47"/>
        <v>24209.274099774997</v>
      </c>
      <c r="R81" s="46">
        <f t="shared" si="47"/>
        <v>24053.113303970244</v>
      </c>
      <c r="S81" s="46">
        <f t="shared" si="47"/>
        <v>23972.820077622851</v>
      </c>
      <c r="T81" s="46">
        <f t="shared" si="47"/>
        <v>23889.462773120238</v>
      </c>
      <c r="U81" s="46">
        <f t="shared" si="47"/>
        <v>23882.445757780719</v>
      </c>
      <c r="V81" s="46">
        <f t="shared" si="47"/>
        <v>23733.224199193097</v>
      </c>
      <c r="W81" s="46">
        <f t="shared" si="47"/>
        <v>23653.763546380953</v>
      </c>
      <c r="X81" s="46">
        <f t="shared" si="47"/>
        <v>23574.335049164281</v>
      </c>
      <c r="Y81" s="46">
        <f t="shared" si="47"/>
        <v>23563.980338251193</v>
      </c>
      <c r="Z81" s="46">
        <f t="shared" si="47"/>
        <v>23413.912527570246</v>
      </c>
      <c r="AA81" s="46">
        <f t="shared" si="47"/>
        <v>27229.011291855557</v>
      </c>
    </row>
    <row r="82" spans="1:27" x14ac:dyDescent="0.2">
      <c r="A82" s="2" t="str">
        <f t="shared" si="43"/>
        <v>WA Non-Core</v>
      </c>
      <c r="B82" s="46">
        <f t="shared" ref="B82:AA82" si="48">B57/(B46*12)</f>
        <v>50090.241300626985</v>
      </c>
      <c r="C82" s="46">
        <f t="shared" si="48"/>
        <v>50340.692507130043</v>
      </c>
      <c r="D82" s="46">
        <f t="shared" si="48"/>
        <v>50592.395969665653</v>
      </c>
      <c r="E82" s="46">
        <f t="shared" si="48"/>
        <v>50845.357949513993</v>
      </c>
      <c r="F82" s="46">
        <f t="shared" si="48"/>
        <v>51099.584739261598</v>
      </c>
      <c r="G82" s="46">
        <f t="shared" si="48"/>
        <v>51355.082662957939</v>
      </c>
      <c r="H82" s="46">
        <f t="shared" si="48"/>
        <v>51611.858076272707</v>
      </c>
      <c r="I82" s="46">
        <f t="shared" si="48"/>
        <v>51869.917366654037</v>
      </c>
      <c r="J82" s="46">
        <f t="shared" si="48"/>
        <v>52129.266953487335</v>
      </c>
      <c r="K82" s="46">
        <f t="shared" si="48"/>
        <v>52389.91328825472</v>
      </c>
      <c r="L82" s="46">
        <f t="shared" si="48"/>
        <v>52651.862854696003</v>
      </c>
      <c r="M82" s="46">
        <f t="shared" si="48"/>
        <v>52915.122168969472</v>
      </c>
      <c r="N82" s="46">
        <f t="shared" si="48"/>
        <v>53179.697779814298</v>
      </c>
      <c r="O82" s="46">
        <f t="shared" si="48"/>
        <v>53445.596268713343</v>
      </c>
      <c r="P82" s="46">
        <f t="shared" si="48"/>
        <v>53712.824250056903</v>
      </c>
      <c r="Q82" s="46">
        <f t="shared" si="48"/>
        <v>53981.388371307243</v>
      </c>
      <c r="R82" s="46">
        <f t="shared" si="48"/>
        <v>54251.295313163726</v>
      </c>
      <c r="S82" s="46">
        <f t="shared" si="48"/>
        <v>54522.551789729514</v>
      </c>
      <c r="T82" s="46">
        <f t="shared" si="48"/>
        <v>54795.1645486782</v>
      </c>
      <c r="U82" s="46">
        <f t="shared" si="48"/>
        <v>55069.14037142165</v>
      </c>
      <c r="V82" s="46">
        <f t="shared" si="48"/>
        <v>55344.486073278676</v>
      </c>
      <c r="W82" s="46">
        <f t="shared" si="48"/>
        <v>55621.208503645103</v>
      </c>
      <c r="X82" s="46">
        <f t="shared" si="48"/>
        <v>55899.314546163296</v>
      </c>
      <c r="Y82" s="46">
        <f t="shared" si="48"/>
        <v>56178.811118894067</v>
      </c>
      <c r="Z82" s="46">
        <f t="shared" si="48"/>
        <v>56459.705174488481</v>
      </c>
      <c r="AA82" s="46">
        <f t="shared" si="48"/>
        <v>56742.003700361071</v>
      </c>
    </row>
    <row r="83" spans="1:27" x14ac:dyDescent="0.2">
      <c r="A83" s="2" t="str">
        <f t="shared" si="43"/>
        <v>WA503 - LI</v>
      </c>
      <c r="B83" s="46">
        <f t="shared" ref="B83:AA83" si="49">B58/(B47*12)</f>
        <v>55.331050718320249</v>
      </c>
      <c r="C83" s="46">
        <f t="shared" si="49"/>
        <v>56.002444820034277</v>
      </c>
      <c r="D83" s="46">
        <f t="shared" si="49"/>
        <v>56.258168887932364</v>
      </c>
      <c r="E83" s="46">
        <f t="shared" si="49"/>
        <v>56.438952725390699</v>
      </c>
      <c r="F83" s="46">
        <f t="shared" si="49"/>
        <v>56.156457031469159</v>
      </c>
      <c r="G83" s="46">
        <f t="shared" si="49"/>
        <v>56.072803798268687</v>
      </c>
      <c r="H83" s="46">
        <f t="shared" si="49"/>
        <v>56.012023443596185</v>
      </c>
      <c r="I83" s="46">
        <f t="shared" si="49"/>
        <v>56.124363151063726</v>
      </c>
      <c r="J83" s="46">
        <f t="shared" si="49"/>
        <v>55.819360885337659</v>
      </c>
      <c r="K83" s="46">
        <f t="shared" si="49"/>
        <v>55.703536912931249</v>
      </c>
      <c r="L83" s="46">
        <f t="shared" si="49"/>
        <v>55.589309367565221</v>
      </c>
      <c r="M83" s="46">
        <f t="shared" si="49"/>
        <v>55.710088094603812</v>
      </c>
      <c r="N83" s="46">
        <f t="shared" si="49"/>
        <v>55.379133764603722</v>
      </c>
      <c r="O83" s="46">
        <f t="shared" si="49"/>
        <v>55.261011965672154</v>
      </c>
      <c r="P83" s="46">
        <f t="shared" si="49"/>
        <v>55.146318910011423</v>
      </c>
      <c r="Q83" s="46">
        <f t="shared" si="49"/>
        <v>55.225548212466876</v>
      </c>
      <c r="R83" s="46">
        <f t="shared" si="49"/>
        <v>54.885089982714028</v>
      </c>
      <c r="S83" s="46">
        <f t="shared" si="49"/>
        <v>54.746017142153491</v>
      </c>
      <c r="T83" s="46">
        <f t="shared" si="49"/>
        <v>54.593966480764777</v>
      </c>
      <c r="U83" s="46">
        <f t="shared" si="49"/>
        <v>54.63229988679241</v>
      </c>
      <c r="V83" s="46">
        <f t="shared" si="49"/>
        <v>54.285503042581013</v>
      </c>
      <c r="W83" s="46">
        <f t="shared" si="49"/>
        <v>54.131208389772638</v>
      </c>
      <c r="X83" s="46">
        <f t="shared" si="49"/>
        <v>53.974154421575498</v>
      </c>
      <c r="Y83" s="46">
        <f t="shared" si="49"/>
        <v>53.990856451597729</v>
      </c>
      <c r="Z83" s="46">
        <f t="shared" si="49"/>
        <v>53.619086508760148</v>
      </c>
      <c r="AA83" s="46">
        <f t="shared" si="49"/>
        <v>53.449967520801913</v>
      </c>
    </row>
    <row r="85" spans="1:27" x14ac:dyDescent="0.2">
      <c r="A85" s="2" t="s">
        <v>63</v>
      </c>
    </row>
    <row r="86" spans="1:27" x14ac:dyDescent="0.2">
      <c r="A86" s="2" t="str">
        <f t="shared" ref="A86:A92" si="50">A77</f>
        <v>WA503</v>
      </c>
      <c r="B86" s="47">
        <f t="shared" ref="B86:AA86" si="51">B67/B77</f>
        <v>1.4498188441854214</v>
      </c>
      <c r="C86" s="47">
        <f t="shared" si="51"/>
        <v>1.4060297905163441</v>
      </c>
      <c r="D86" s="47">
        <f t="shared" si="51"/>
        <v>1.3988387098617838</v>
      </c>
      <c r="E86" s="47">
        <f t="shared" si="51"/>
        <v>1.384748189457605</v>
      </c>
      <c r="F86" s="47">
        <f t="shared" si="51"/>
        <v>1.3849842080905053</v>
      </c>
      <c r="G86" s="47">
        <f t="shared" si="51"/>
        <v>1.3869969743067154</v>
      </c>
      <c r="H86" s="47">
        <f t="shared" si="51"/>
        <v>1.400896864221683</v>
      </c>
      <c r="I86" s="47">
        <f t="shared" si="51"/>
        <v>1.4173925850138365</v>
      </c>
      <c r="J86" s="47">
        <f t="shared" si="51"/>
        <v>1.4740775554973271</v>
      </c>
      <c r="K86" s="47">
        <f t="shared" si="51"/>
        <v>1.4933296133248857</v>
      </c>
      <c r="L86" s="47">
        <f t="shared" si="51"/>
        <v>1.5196324186437487</v>
      </c>
      <c r="M86" s="47">
        <f t="shared" si="51"/>
        <v>1.5380682550005529</v>
      </c>
      <c r="N86" s="47">
        <f t="shared" si="51"/>
        <v>1.5572458559166724</v>
      </c>
      <c r="O86" s="47">
        <f t="shared" si="51"/>
        <v>1.5915306079809091</v>
      </c>
      <c r="P86" s="47">
        <f t="shared" si="51"/>
        <v>1.6274895514457559</v>
      </c>
      <c r="Q86" s="47">
        <f t="shared" si="51"/>
        <v>1.6863232342446748</v>
      </c>
      <c r="R86" s="47">
        <f t="shared" si="51"/>
        <v>1.7516226629838834</v>
      </c>
      <c r="S86" s="47">
        <f t="shared" si="51"/>
        <v>1.7863655031512162</v>
      </c>
      <c r="T86" s="47">
        <f t="shared" si="51"/>
        <v>1.8209605243467677</v>
      </c>
      <c r="U86" s="47">
        <f t="shared" si="51"/>
        <v>1.8563713832794826</v>
      </c>
      <c r="V86" s="47">
        <f t="shared" si="51"/>
        <v>1.9258609648047287</v>
      </c>
      <c r="W86" s="47">
        <f t="shared" si="51"/>
        <v>1.9539320131745874</v>
      </c>
      <c r="X86" s="47">
        <f t="shared" si="51"/>
        <v>1.9983917666253197</v>
      </c>
      <c r="Y86" s="47">
        <f t="shared" si="51"/>
        <v>2.0700852622401777</v>
      </c>
      <c r="Z86" s="47">
        <f t="shared" si="51"/>
        <v>2.1140106974442774</v>
      </c>
      <c r="AA86" s="47">
        <f t="shared" si="51"/>
        <v>2.157070923430779</v>
      </c>
    </row>
    <row r="87" spans="1:27" x14ac:dyDescent="0.2">
      <c r="A87" s="2" t="str">
        <f t="shared" si="50"/>
        <v>WA504</v>
      </c>
      <c r="B87" s="47">
        <f t="shared" ref="B87:AA87" si="52">B68/B78</f>
        <v>1.3232770416994235</v>
      </c>
      <c r="C87" s="47">
        <f t="shared" si="52"/>
        <v>1.2833794771418141</v>
      </c>
      <c r="D87" s="47">
        <f t="shared" si="52"/>
        <v>1.2754012257274228</v>
      </c>
      <c r="E87" s="47">
        <f t="shared" si="52"/>
        <v>1.2575667959876193</v>
      </c>
      <c r="F87" s="47">
        <f t="shared" si="52"/>
        <v>1.2528282683406449</v>
      </c>
      <c r="G87" s="47">
        <f t="shared" si="52"/>
        <v>1.2495872936727976</v>
      </c>
      <c r="H87" s="47">
        <f t="shared" si="52"/>
        <v>1.2577834159588575</v>
      </c>
      <c r="I87" s="47">
        <f t="shared" si="52"/>
        <v>1.2681552855264535</v>
      </c>
      <c r="J87" s="47">
        <f t="shared" si="52"/>
        <v>1.313997554412984</v>
      </c>
      <c r="K87" s="47">
        <f t="shared" si="52"/>
        <v>1.3265900521167473</v>
      </c>
      <c r="L87" s="47">
        <f t="shared" si="52"/>
        <v>1.3452478298912816</v>
      </c>
      <c r="M87" s="47">
        <f t="shared" si="52"/>
        <v>1.3577392007524196</v>
      </c>
      <c r="N87" s="47">
        <f t="shared" si="52"/>
        <v>1.3702522393815044</v>
      </c>
      <c r="O87" s="47">
        <f t="shared" si="52"/>
        <v>1.3964283640072188</v>
      </c>
      <c r="P87" s="47">
        <f t="shared" si="52"/>
        <v>1.4237622771321086</v>
      </c>
      <c r="Q87" s="47">
        <f t="shared" si="52"/>
        <v>1.4713330506925908</v>
      </c>
      <c r="R87" s="47">
        <f t="shared" si="52"/>
        <v>1.5240230107784261</v>
      </c>
      <c r="S87" s="47">
        <f t="shared" si="52"/>
        <v>1.5502091584208693</v>
      </c>
      <c r="T87" s="47">
        <f t="shared" si="52"/>
        <v>1.5762014848530495</v>
      </c>
      <c r="U87" s="47">
        <f t="shared" si="52"/>
        <v>1.6027658843366479</v>
      </c>
      <c r="V87" s="47">
        <f t="shared" si="52"/>
        <v>1.6586850130038664</v>
      </c>
      <c r="W87" s="47">
        <f t="shared" si="52"/>
        <v>1.678992004687917</v>
      </c>
      <c r="X87" s="47">
        <f t="shared" si="52"/>
        <v>1.7136477022726155</v>
      </c>
      <c r="Y87" s="47">
        <f t="shared" si="52"/>
        <v>1.7713305924243676</v>
      </c>
      <c r="Z87" s="47">
        <f t="shared" si="52"/>
        <v>1.80502001993554</v>
      </c>
      <c r="AA87" s="47">
        <f t="shared" si="52"/>
        <v>1.8378377722669033</v>
      </c>
    </row>
    <row r="88" spans="1:27" x14ac:dyDescent="0.2">
      <c r="A88" s="2" t="str">
        <f t="shared" si="50"/>
        <v>WA505</v>
      </c>
      <c r="B88" s="47">
        <f t="shared" ref="B88:AA88" si="53">B69/B79</f>
        <v>1.104808607459016</v>
      </c>
      <c r="C88" s="47">
        <f t="shared" si="53"/>
        <v>1.078606555762806</v>
      </c>
      <c r="D88" s="47">
        <f t="shared" si="53"/>
        <v>1.0720337222118814</v>
      </c>
      <c r="E88" s="47">
        <f t="shared" si="53"/>
        <v>1.0469457071590034</v>
      </c>
      <c r="F88" s="47">
        <f t="shared" si="53"/>
        <v>1.036472314722259</v>
      </c>
      <c r="G88" s="47">
        <f t="shared" si="53"/>
        <v>1.0318671238786969</v>
      </c>
      <c r="H88" s="47">
        <f t="shared" si="53"/>
        <v>1.0352809045061484</v>
      </c>
      <c r="I88" s="47">
        <f t="shared" si="53"/>
        <v>1.0418937450506736</v>
      </c>
      <c r="J88" s="47">
        <f t="shared" si="53"/>
        <v>1.0689662548489187</v>
      </c>
      <c r="K88" s="47">
        <f t="shared" si="53"/>
        <v>1.0752468864833302</v>
      </c>
      <c r="L88" s="47">
        <f t="shared" si="53"/>
        <v>1.0846611725909658</v>
      </c>
      <c r="M88" s="47">
        <f t="shared" si="53"/>
        <v>1.0931223163714348</v>
      </c>
      <c r="N88" s="47">
        <f t="shared" si="53"/>
        <v>1.0989991626071649</v>
      </c>
      <c r="O88" s="47">
        <f t="shared" si="53"/>
        <v>1.1079408107683826</v>
      </c>
      <c r="P88" s="47">
        <f t="shared" si="53"/>
        <v>1.1209113700119828</v>
      </c>
      <c r="Q88" s="47">
        <f t="shared" si="53"/>
        <v>1.1547401764070901</v>
      </c>
      <c r="R88" s="47">
        <f t="shared" si="53"/>
        <v>1.1936859145198315</v>
      </c>
      <c r="S88" s="47">
        <f t="shared" si="53"/>
        <v>1.2051507292278378</v>
      </c>
      <c r="T88" s="47">
        <f t="shared" si="53"/>
        <v>1.2126324561646298</v>
      </c>
      <c r="U88" s="47">
        <f t="shared" si="53"/>
        <v>1.2271292750288021</v>
      </c>
      <c r="V88" s="47">
        <f t="shared" si="53"/>
        <v>1.2640308719892939</v>
      </c>
      <c r="W88" s="47">
        <f t="shared" si="53"/>
        <v>1.2729621173158956</v>
      </c>
      <c r="X88" s="47">
        <f t="shared" si="53"/>
        <v>1.2920445905569817</v>
      </c>
      <c r="Y88" s="47">
        <f t="shared" si="53"/>
        <v>1.3243374983422858</v>
      </c>
      <c r="Z88" s="47">
        <f t="shared" si="53"/>
        <v>1.3378370903321022</v>
      </c>
      <c r="AA88" s="47">
        <f t="shared" si="53"/>
        <v>1.354382664844896</v>
      </c>
    </row>
    <row r="89" spans="1:27" x14ac:dyDescent="0.2">
      <c r="A89" s="2" t="str">
        <f t="shared" si="50"/>
        <v>WA511</v>
      </c>
      <c r="B89" s="47">
        <f t="shared" ref="B89:AA89" si="54">B70/B80</f>
        <v>1.2893679402764273</v>
      </c>
      <c r="C89" s="47">
        <f t="shared" si="54"/>
        <v>1.2657566705953847</v>
      </c>
      <c r="D89" s="47">
        <f t="shared" si="54"/>
        <v>1.2606072040064504</v>
      </c>
      <c r="E89" s="47">
        <f t="shared" si="54"/>
        <v>1.2543246737978868</v>
      </c>
      <c r="F89" s="47">
        <f t="shared" si="54"/>
        <v>1.2182586369224182</v>
      </c>
      <c r="G89" s="47">
        <f t="shared" si="54"/>
        <v>1.2387674945941987</v>
      </c>
      <c r="H89" s="47">
        <f t="shared" si="54"/>
        <v>1.2591576901354065</v>
      </c>
      <c r="I89" s="47">
        <f t="shared" si="54"/>
        <v>1.2626490650654736</v>
      </c>
      <c r="J89" s="47">
        <f t="shared" si="54"/>
        <v>1.3255375611052194</v>
      </c>
      <c r="K89" s="47">
        <f t="shared" si="54"/>
        <v>1.3308081295230576</v>
      </c>
      <c r="L89" s="47">
        <f t="shared" si="54"/>
        <v>1.3549318430914474</v>
      </c>
      <c r="M89" s="47">
        <f t="shared" si="54"/>
        <v>1.3556417791373123</v>
      </c>
      <c r="N89" s="47">
        <f t="shared" si="54"/>
        <v>1.3492420047984353</v>
      </c>
      <c r="O89" s="47">
        <f t="shared" si="54"/>
        <v>1.3912342714225385</v>
      </c>
      <c r="P89" s="47">
        <f t="shared" si="54"/>
        <v>1.4181617652423226</v>
      </c>
      <c r="Q89" s="47">
        <f t="shared" si="54"/>
        <v>1.4569239566063226</v>
      </c>
      <c r="R89" s="47">
        <f t="shared" si="54"/>
        <v>1.5072524901743753</v>
      </c>
      <c r="S89" s="47">
        <f t="shared" si="54"/>
        <v>1.5166123745936646</v>
      </c>
      <c r="T89" s="47">
        <f t="shared" si="54"/>
        <v>1.5543070541059898</v>
      </c>
      <c r="U89" s="47">
        <f t="shared" si="54"/>
        <v>1.5607502431875995</v>
      </c>
      <c r="V89" s="47">
        <f t="shared" si="54"/>
        <v>1.5908902009110311</v>
      </c>
      <c r="W89" s="47">
        <f t="shared" si="54"/>
        <v>1.6328174175712782</v>
      </c>
      <c r="X89" s="47">
        <f t="shared" si="54"/>
        <v>1.6639692937460642</v>
      </c>
      <c r="Y89" s="47">
        <f t="shared" si="54"/>
        <v>1.7259141964306113</v>
      </c>
      <c r="Z89" s="47">
        <f t="shared" si="54"/>
        <v>1.748362848102663</v>
      </c>
      <c r="AA89" s="47">
        <f t="shared" si="54"/>
        <v>1.746174386146516</v>
      </c>
    </row>
    <row r="90" spans="1:27" x14ac:dyDescent="0.2">
      <c r="A90" s="2" t="str">
        <f t="shared" si="50"/>
        <v>WA570</v>
      </c>
      <c r="B90" s="47">
        <f t="shared" ref="B90:AA90" si="55">B71/B81</f>
        <v>1.0323944523684607</v>
      </c>
      <c r="C90" s="47">
        <f t="shared" si="55"/>
        <v>1.0171429315083425</v>
      </c>
      <c r="D90" s="47">
        <f t="shared" si="55"/>
        <v>1.0202648256891373</v>
      </c>
      <c r="E90" s="47">
        <f t="shared" si="55"/>
        <v>1.0133559574950828</v>
      </c>
      <c r="F90" s="47">
        <f t="shared" si="55"/>
        <v>1.0151889961503471</v>
      </c>
      <c r="G90" s="47">
        <f t="shared" si="55"/>
        <v>1.0188997146505963</v>
      </c>
      <c r="H90" s="47">
        <f t="shared" si="55"/>
        <v>1.0310277249882753</v>
      </c>
      <c r="I90" s="47">
        <f t="shared" si="55"/>
        <v>1.0461641461403426</v>
      </c>
      <c r="J90" s="47">
        <f t="shared" si="55"/>
        <v>1.0895304930442753</v>
      </c>
      <c r="K90" s="47">
        <f t="shared" si="55"/>
        <v>1.1059320157668144</v>
      </c>
      <c r="L90" s="47">
        <f t="shared" si="55"/>
        <v>1.1275364531618293</v>
      </c>
      <c r="M90" s="47">
        <f t="shared" si="55"/>
        <v>1.1435948470369717</v>
      </c>
      <c r="N90" s="47">
        <f t="shared" si="55"/>
        <v>1.1585952716210706</v>
      </c>
      <c r="O90" s="47">
        <f t="shared" si="55"/>
        <v>1.1856164235093192</v>
      </c>
      <c r="P90" s="47">
        <f t="shared" si="55"/>
        <v>1.2138670152458761</v>
      </c>
      <c r="Q90" s="47">
        <f t="shared" si="55"/>
        <v>1.2597996100723601</v>
      </c>
      <c r="R90" s="47">
        <f t="shared" si="55"/>
        <v>1.308958919293161</v>
      </c>
      <c r="S90" s="47">
        <f t="shared" si="55"/>
        <v>1.3359989113034374</v>
      </c>
      <c r="T90" s="47">
        <f t="shared" si="55"/>
        <v>1.362828396253668</v>
      </c>
      <c r="U90" s="47">
        <f t="shared" si="55"/>
        <v>1.3907143190328028</v>
      </c>
      <c r="V90" s="47">
        <f t="shared" si="55"/>
        <v>1.4426282518272135</v>
      </c>
      <c r="W90" s="47">
        <f t="shared" si="55"/>
        <v>1.4643985733497475</v>
      </c>
      <c r="X90" s="47">
        <f t="shared" si="55"/>
        <v>1.4984056606275722</v>
      </c>
      <c r="Y90" s="47">
        <f t="shared" si="55"/>
        <v>1.5533244423302182</v>
      </c>
      <c r="Z90" s="47">
        <f t="shared" si="55"/>
        <v>1.5854588608812239</v>
      </c>
      <c r="AA90" s="47">
        <f t="shared" si="55"/>
        <v>1.386699554456611</v>
      </c>
    </row>
    <row r="91" spans="1:27" x14ac:dyDescent="0.2">
      <c r="A91" s="2" t="str">
        <f t="shared" si="50"/>
        <v>WA Non-Core</v>
      </c>
      <c r="B91" s="47">
        <f t="shared" ref="B91:AA91" si="56">B72/B82</f>
        <v>0.39467607834727164</v>
      </c>
      <c r="C91" s="47">
        <f t="shared" si="56"/>
        <v>0.39271251576843008</v>
      </c>
      <c r="D91" s="47">
        <f t="shared" si="56"/>
        <v>0.39075872215764218</v>
      </c>
      <c r="E91" s="47">
        <f t="shared" si="56"/>
        <v>0.38881464891307671</v>
      </c>
      <c r="F91" s="47">
        <f t="shared" si="56"/>
        <v>0.38688024767470297</v>
      </c>
      <c r="G91" s="47">
        <f t="shared" si="56"/>
        <v>0.38495547032308725</v>
      </c>
      <c r="H91" s="47">
        <f t="shared" si="56"/>
        <v>0.38304026897819643</v>
      </c>
      <c r="I91" s="47">
        <f t="shared" si="56"/>
        <v>0.38113459599820565</v>
      </c>
      <c r="J91" s="47">
        <f t="shared" si="56"/>
        <v>0.37923840397831388</v>
      </c>
      <c r="K91" s="47">
        <f t="shared" si="56"/>
        <v>0.37735164574956642</v>
      </c>
      <c r="L91" s="47">
        <f t="shared" si="56"/>
        <v>0.375474274377678</v>
      </c>
      <c r="M91" s="47">
        <f t="shared" si="56"/>
        <v>0.37360624316186869</v>
      </c>
      <c r="N91" s="47">
        <f t="shared" si="56"/>
        <v>0.37174750563370035</v>
      </c>
      <c r="O91" s="47">
        <f t="shared" si="56"/>
        <v>0.36989801555592094</v>
      </c>
      <c r="P91" s="47">
        <f t="shared" si="56"/>
        <v>0.36805772692131439</v>
      </c>
      <c r="Q91" s="47">
        <f t="shared" si="56"/>
        <v>0.36622659395155627</v>
      </c>
      <c r="R91" s="47">
        <f t="shared" si="56"/>
        <v>0.36440457109607621</v>
      </c>
      <c r="S91" s="47">
        <f t="shared" si="56"/>
        <v>0.3625916130309218</v>
      </c>
      <c r="T91" s="47">
        <f t="shared" si="56"/>
        <v>0.36078767465763339</v>
      </c>
      <c r="U91" s="47">
        <f t="shared" si="56"/>
        <v>0.35899271110212239</v>
      </c>
      <c r="V91" s="47">
        <f t="shared" si="56"/>
        <v>0.35720667771355519</v>
      </c>
      <c r="W91" s="47">
        <f t="shared" si="56"/>
        <v>0.35542953006323874</v>
      </c>
      <c r="X91" s="47">
        <f t="shared" si="56"/>
        <v>0.35366122394352134</v>
      </c>
      <c r="Y91" s="47">
        <f t="shared" si="56"/>
        <v>0.35190171536668818</v>
      </c>
      <c r="Z91" s="47">
        <f t="shared" si="56"/>
        <v>0.35015096056386918</v>
      </c>
      <c r="AA91" s="47">
        <f t="shared" si="56"/>
        <v>0.34840891598394857</v>
      </c>
    </row>
    <row r="92" spans="1:27" x14ac:dyDescent="0.2">
      <c r="A92" s="2" t="str">
        <f t="shared" si="50"/>
        <v>WA503 - LI</v>
      </c>
      <c r="B92" s="47">
        <f t="shared" ref="B92:AA92" si="57">B73/B83</f>
        <v>1.4498188441854214</v>
      </c>
      <c r="C92" s="47">
        <f t="shared" si="57"/>
        <v>1.4060297905163441</v>
      </c>
      <c r="D92" s="47">
        <f t="shared" si="57"/>
        <v>1.3988387098617838</v>
      </c>
      <c r="E92" s="47">
        <f t="shared" si="57"/>
        <v>1.384748189457605</v>
      </c>
      <c r="F92" s="47">
        <f t="shared" si="57"/>
        <v>1.3849842080905057</v>
      </c>
      <c r="G92" s="47">
        <f t="shared" si="57"/>
        <v>1.3869969743067156</v>
      </c>
      <c r="H92" s="47">
        <f t="shared" si="57"/>
        <v>1.4008968642216835</v>
      </c>
      <c r="I92" s="47">
        <f t="shared" si="57"/>
        <v>1.4173925850138362</v>
      </c>
      <c r="J92" s="47">
        <f t="shared" si="57"/>
        <v>1.4740775554973269</v>
      </c>
      <c r="K92" s="47">
        <f t="shared" si="57"/>
        <v>1.4933296133248855</v>
      </c>
      <c r="L92" s="47">
        <f t="shared" si="57"/>
        <v>1.5196324186437484</v>
      </c>
      <c r="M92" s="47">
        <f t="shared" si="57"/>
        <v>1.5380682550005529</v>
      </c>
      <c r="N92" s="47">
        <f t="shared" si="57"/>
        <v>1.5572458559166722</v>
      </c>
      <c r="O92" s="47">
        <f t="shared" si="57"/>
        <v>1.5915306079809091</v>
      </c>
      <c r="P92" s="47">
        <f t="shared" si="57"/>
        <v>1.6274895514457561</v>
      </c>
      <c r="Q92" s="47">
        <f t="shared" si="57"/>
        <v>1.6863232342446748</v>
      </c>
      <c r="R92" s="47">
        <f t="shared" si="57"/>
        <v>1.7516226629838834</v>
      </c>
      <c r="S92" s="47">
        <f t="shared" si="57"/>
        <v>1.7863655031512162</v>
      </c>
      <c r="T92" s="47">
        <f t="shared" si="57"/>
        <v>1.8209605243467677</v>
      </c>
      <c r="U92" s="47">
        <f t="shared" si="57"/>
        <v>1.8563713832794826</v>
      </c>
      <c r="V92" s="47">
        <f t="shared" si="57"/>
        <v>1.9258609648047287</v>
      </c>
      <c r="W92" s="47">
        <f t="shared" si="57"/>
        <v>1.9539320131745876</v>
      </c>
      <c r="X92" s="47">
        <f t="shared" si="57"/>
        <v>1.9983917666253197</v>
      </c>
      <c r="Y92" s="47">
        <f t="shared" si="57"/>
        <v>2.0700852622401777</v>
      </c>
      <c r="Z92" s="47">
        <f t="shared" si="57"/>
        <v>2.1140106974442778</v>
      </c>
      <c r="AA92" s="47">
        <f t="shared" si="57"/>
        <v>2.1570709234307786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8A0C-F5BD-4FCF-90A0-DB0E7434D3DA}">
  <sheetPr codeName="Sheet4">
    <tabColor theme="8" tint="0.79998168889431442"/>
  </sheetPr>
  <dimension ref="A1:AD94"/>
  <sheetViews>
    <sheetView zoomScale="90" zoomScaleNormal="90" workbookViewId="0">
      <pane xSplit="1" ySplit="1" topLeftCell="K53" activePane="bottomRight" state="frozen"/>
      <selection activeCell="B8" sqref="B8"/>
      <selection pane="topRight" activeCell="B8" sqref="B8"/>
      <selection pane="bottomLeft" activeCell="B8" sqref="B8"/>
      <selection pane="bottomRight" activeCell="B88" sqref="B88:AA88"/>
    </sheetView>
  </sheetViews>
  <sheetFormatPr defaultRowHeight="12.75" x14ac:dyDescent="0.2"/>
  <cols>
    <col min="1" max="1" width="17.140625" style="2" bestFit="1" customWidth="1"/>
    <col min="2" max="27" width="14.42578125" style="2" bestFit="1" customWidth="1"/>
    <col min="28" max="28" width="9.140625" style="2"/>
    <col min="29" max="29" width="10.5703125" style="2" bestFit="1" customWidth="1"/>
    <col min="30" max="16384" width="9.140625" style="2"/>
  </cols>
  <sheetData>
    <row r="1" spans="1:27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</row>
    <row r="2" spans="1:27" x14ac:dyDescent="0.2">
      <c r="A2" s="2" t="str">
        <f>Dashboard!B6</f>
        <v>High Growth</v>
      </c>
      <c r="B2" s="2" cm="1">
        <f t="array" ref="B2">INDEX(Customers!$Q$3:$Q$107, MATCH(B$1, IF(Count[Scenario]=$A$2, Count[Year]), 0))</f>
        <v>80</v>
      </c>
      <c r="C2" s="2">
        <f>B2+1</f>
        <v>81</v>
      </c>
      <c r="D2" s="2">
        <f t="shared" ref="D2:AA2" si="0">C2+1</f>
        <v>82</v>
      </c>
      <c r="E2" s="2">
        <f>D2+1</f>
        <v>83</v>
      </c>
      <c r="F2" s="2">
        <f t="shared" si="0"/>
        <v>84</v>
      </c>
      <c r="G2" s="2">
        <f t="shared" si="0"/>
        <v>85</v>
      </c>
      <c r="H2" s="2">
        <f t="shared" si="0"/>
        <v>86</v>
      </c>
      <c r="I2" s="2">
        <f t="shared" si="0"/>
        <v>87</v>
      </c>
      <c r="J2" s="2">
        <f t="shared" si="0"/>
        <v>88</v>
      </c>
      <c r="K2" s="2">
        <f t="shared" si="0"/>
        <v>89</v>
      </c>
      <c r="L2" s="2">
        <f t="shared" si="0"/>
        <v>90</v>
      </c>
      <c r="M2" s="2">
        <f t="shared" si="0"/>
        <v>91</v>
      </c>
      <c r="N2" s="2">
        <f t="shared" si="0"/>
        <v>92</v>
      </c>
      <c r="O2" s="2">
        <f t="shared" si="0"/>
        <v>93</v>
      </c>
      <c r="P2" s="2">
        <f t="shared" si="0"/>
        <v>94</v>
      </c>
      <c r="Q2" s="2">
        <f t="shared" si="0"/>
        <v>95</v>
      </c>
      <c r="R2" s="2">
        <f t="shared" si="0"/>
        <v>96</v>
      </c>
      <c r="S2" s="2">
        <f t="shared" si="0"/>
        <v>97</v>
      </c>
      <c r="T2" s="2">
        <f t="shared" si="0"/>
        <v>98</v>
      </c>
      <c r="U2" s="2">
        <f t="shared" si="0"/>
        <v>99</v>
      </c>
      <c r="V2" s="2">
        <f t="shared" si="0"/>
        <v>100</v>
      </c>
      <c r="W2" s="2">
        <f t="shared" si="0"/>
        <v>101</v>
      </c>
      <c r="X2" s="2">
        <f t="shared" si="0"/>
        <v>102</v>
      </c>
      <c r="Y2" s="2">
        <f t="shared" si="0"/>
        <v>103</v>
      </c>
      <c r="Z2" s="2">
        <f t="shared" si="0"/>
        <v>104</v>
      </c>
      <c r="AA2" s="2">
        <f t="shared" si="0"/>
        <v>105</v>
      </c>
    </row>
    <row r="3" spans="1:27" x14ac:dyDescent="0.2">
      <c r="A3" s="2" t="str">
        <f>Dashboard!B4</f>
        <v>WA</v>
      </c>
      <c r="B3" s="2" cm="1">
        <f t="array" ref="B3">INDEX('Rev Req Costs'!$K$3:$K$54, MATCH(B$1, IF(RR_Costs[State]=$A$3, Count[Year]), 0))</f>
        <v>2</v>
      </c>
      <c r="C3" s="2">
        <f>B3+1</f>
        <v>3</v>
      </c>
      <c r="D3" s="2">
        <f t="shared" ref="D3:AA3" si="1">C3+1</f>
        <v>4</v>
      </c>
      <c r="E3" s="2">
        <f>D3+1</f>
        <v>5</v>
      </c>
      <c r="F3" s="2">
        <f t="shared" si="1"/>
        <v>6</v>
      </c>
      <c r="G3" s="2">
        <f t="shared" si="1"/>
        <v>7</v>
      </c>
      <c r="H3" s="2">
        <f t="shared" si="1"/>
        <v>8</v>
      </c>
      <c r="I3" s="2">
        <f t="shared" si="1"/>
        <v>9</v>
      </c>
      <c r="J3" s="2">
        <f t="shared" si="1"/>
        <v>10</v>
      </c>
      <c r="K3" s="2">
        <f t="shared" si="1"/>
        <v>11</v>
      </c>
      <c r="L3" s="2">
        <f t="shared" si="1"/>
        <v>12</v>
      </c>
      <c r="M3" s="2">
        <f t="shared" si="1"/>
        <v>13</v>
      </c>
      <c r="N3" s="2">
        <f t="shared" si="1"/>
        <v>14</v>
      </c>
      <c r="O3" s="2">
        <f t="shared" si="1"/>
        <v>15</v>
      </c>
      <c r="P3" s="2">
        <f t="shared" si="1"/>
        <v>16</v>
      </c>
      <c r="Q3" s="2">
        <f t="shared" si="1"/>
        <v>17</v>
      </c>
      <c r="R3" s="2">
        <f t="shared" si="1"/>
        <v>18</v>
      </c>
      <c r="S3" s="2">
        <f t="shared" si="1"/>
        <v>19</v>
      </c>
      <c r="T3" s="2">
        <f t="shared" si="1"/>
        <v>20</v>
      </c>
      <c r="U3" s="2">
        <f t="shared" si="1"/>
        <v>21</v>
      </c>
      <c r="V3" s="2">
        <f t="shared" si="1"/>
        <v>22</v>
      </c>
      <c r="W3" s="2">
        <f t="shared" si="1"/>
        <v>23</v>
      </c>
      <c r="X3" s="2">
        <f t="shared" si="1"/>
        <v>24</v>
      </c>
      <c r="Y3" s="2">
        <f t="shared" si="1"/>
        <v>25</v>
      </c>
      <c r="Z3" s="2">
        <f t="shared" si="1"/>
        <v>26</v>
      </c>
      <c r="AA3" s="2">
        <f t="shared" si="1"/>
        <v>27</v>
      </c>
    </row>
    <row r="5" spans="1:27" x14ac:dyDescent="0.2">
      <c r="A5" s="3" t="s">
        <v>18</v>
      </c>
    </row>
    <row r="6" spans="1:27" x14ac:dyDescent="0.2">
      <c r="A6" s="2" t="str">
        <f>Info!L3</f>
        <v>WA503</v>
      </c>
      <c r="B6" s="4">
        <f>HLOOKUP($A6,Count[#All],B$2,FALSE)</f>
        <v>193765</v>
      </c>
      <c r="C6" s="4">
        <f>HLOOKUP($A6,Count[#All],C$2,FALSE)</f>
        <v>189015</v>
      </c>
      <c r="D6" s="4">
        <f>HLOOKUP($A6,Count[#All],D$2,FALSE)</f>
        <v>185776</v>
      </c>
      <c r="E6" s="4">
        <f>HLOOKUP($A6,Count[#All],E$2,FALSE)</f>
        <v>183647</v>
      </c>
      <c r="F6" s="4">
        <f>HLOOKUP($A6,Count[#All],F$2,FALSE)</f>
        <v>181554</v>
      </c>
      <c r="G6" s="4">
        <f>HLOOKUP($A6,Count[#All],G$2,FALSE)</f>
        <v>179462</v>
      </c>
      <c r="H6" s="4">
        <f>HLOOKUP($A6,Count[#All],H$2,FALSE)</f>
        <v>177369</v>
      </c>
      <c r="I6" s="4">
        <f>HLOOKUP($A6,Count[#All],I$2,FALSE)</f>
        <v>175279</v>
      </c>
      <c r="J6" s="4">
        <f>HLOOKUP($A6,Count[#All],J$2,FALSE)</f>
        <v>173210</v>
      </c>
      <c r="K6" s="4">
        <f>HLOOKUP($A6,Count[#All],K$2,FALSE)</f>
        <v>171161</v>
      </c>
      <c r="L6" s="4">
        <f>HLOOKUP($A6,Count[#All],L$2,FALSE)</f>
        <v>169104</v>
      </c>
      <c r="M6" s="4">
        <f>HLOOKUP($A6,Count[#All],M$2,FALSE)</f>
        <v>171816</v>
      </c>
      <c r="N6" s="4">
        <f>HLOOKUP($A6,Count[#All],N$2,FALSE)</f>
        <v>174549</v>
      </c>
      <c r="O6" s="4">
        <f>HLOOKUP($A6,Count[#All],O$2,FALSE)</f>
        <v>177289</v>
      </c>
      <c r="P6" s="4">
        <f>HLOOKUP($A6,Count[#All],P$2,FALSE)</f>
        <v>180038</v>
      </c>
      <c r="Q6" s="4">
        <f>HLOOKUP($A6,Count[#All],Q$2,FALSE)</f>
        <v>182816</v>
      </c>
      <c r="R6" s="4">
        <f>HLOOKUP($A6,Count[#All],R$2,FALSE)</f>
        <v>185596</v>
      </c>
      <c r="S6" s="4">
        <f>HLOOKUP($A6,Count[#All],S$2,FALSE)</f>
        <v>188388</v>
      </c>
      <c r="T6" s="4">
        <f>HLOOKUP($A6,Count[#All],T$2,FALSE)</f>
        <v>191191</v>
      </c>
      <c r="U6" s="4">
        <f>HLOOKUP($A6,Count[#All],U$2,FALSE)</f>
        <v>194083</v>
      </c>
      <c r="V6" s="4">
        <f>HLOOKUP($A6,Count[#All],V$2,FALSE)</f>
        <v>196917</v>
      </c>
      <c r="W6" s="4">
        <f>HLOOKUP($A6,Count[#All],W$2,FALSE)</f>
        <v>199748</v>
      </c>
      <c r="X6" s="4">
        <f>HLOOKUP($A6,Count[#All],X$2,FALSE)</f>
        <v>202579</v>
      </c>
      <c r="Y6" s="4">
        <f>HLOOKUP($A6,Count[#All],Y$2,FALSE)</f>
        <v>205479</v>
      </c>
      <c r="Z6" s="4">
        <f>HLOOKUP($A6,Count[#All],Z$2,FALSE)</f>
        <v>208388</v>
      </c>
      <c r="AA6" s="4">
        <f>HLOOKUP($A6,Count[#All],AA$2,FALSE)</f>
        <v>211306</v>
      </c>
    </row>
    <row r="7" spans="1:27" x14ac:dyDescent="0.2">
      <c r="A7" s="2" t="str">
        <f>Info!L4</f>
        <v>WA504</v>
      </c>
      <c r="B7" s="4">
        <f>HLOOKUP($A7,Count[#All],B$2,FALSE)</f>
        <v>27715</v>
      </c>
      <c r="C7" s="4">
        <f>HLOOKUP($A7,Count[#All],C$2,FALSE)</f>
        <v>27715</v>
      </c>
      <c r="D7" s="4">
        <f>HLOOKUP($A7,Count[#All],D$2,FALSE)</f>
        <v>27877</v>
      </c>
      <c r="E7" s="4">
        <f>HLOOKUP($A7,Count[#All],E$2,FALSE)</f>
        <v>28110</v>
      </c>
      <c r="F7" s="4">
        <f>HLOOKUP($A7,Count[#All],F$2,FALSE)</f>
        <v>28346</v>
      </c>
      <c r="G7" s="4">
        <f>HLOOKUP($A7,Count[#All],G$2,FALSE)</f>
        <v>28585</v>
      </c>
      <c r="H7" s="4">
        <f>HLOOKUP($A7,Count[#All],H$2,FALSE)</f>
        <v>28826</v>
      </c>
      <c r="I7" s="4">
        <f>HLOOKUP($A7,Count[#All],I$2,FALSE)</f>
        <v>29070</v>
      </c>
      <c r="J7" s="4">
        <f>HLOOKUP($A7,Count[#All],J$2,FALSE)</f>
        <v>29317</v>
      </c>
      <c r="K7" s="4">
        <f>HLOOKUP($A7,Count[#All],K$2,FALSE)</f>
        <v>29567</v>
      </c>
      <c r="L7" s="4">
        <f>HLOOKUP($A7,Count[#All],L$2,FALSE)</f>
        <v>29819</v>
      </c>
      <c r="M7" s="4">
        <f>HLOOKUP($A7,Count[#All],M$2,FALSE)</f>
        <v>30074</v>
      </c>
      <c r="N7" s="4">
        <f>HLOOKUP($A7,Count[#All],N$2,FALSE)</f>
        <v>30332</v>
      </c>
      <c r="O7" s="4">
        <f>HLOOKUP($A7,Count[#All],O$2,FALSE)</f>
        <v>30593</v>
      </c>
      <c r="P7" s="4">
        <f>HLOOKUP($A7,Count[#All],P$2,FALSE)</f>
        <v>30857</v>
      </c>
      <c r="Q7" s="4">
        <f>HLOOKUP($A7,Count[#All],Q$2,FALSE)</f>
        <v>31125</v>
      </c>
      <c r="R7" s="4">
        <f>HLOOKUP($A7,Count[#All],R$2,FALSE)</f>
        <v>31395</v>
      </c>
      <c r="S7" s="4">
        <f>HLOOKUP($A7,Count[#All],S$2,FALSE)</f>
        <v>31669</v>
      </c>
      <c r="T7" s="4">
        <f>HLOOKUP($A7,Count[#All],T$2,FALSE)</f>
        <v>31945</v>
      </c>
      <c r="U7" s="4">
        <f>HLOOKUP($A7,Count[#All],U$2,FALSE)</f>
        <v>32227</v>
      </c>
      <c r="V7" s="4">
        <f>HLOOKUP($A7,Count[#All],V$2,FALSE)</f>
        <v>32510</v>
      </c>
      <c r="W7" s="4">
        <f>HLOOKUP($A7,Count[#All],W$2,FALSE)</f>
        <v>32796</v>
      </c>
      <c r="X7" s="4">
        <f>HLOOKUP($A7,Count[#All],X$2,FALSE)</f>
        <v>33085</v>
      </c>
      <c r="Y7" s="4">
        <f>HLOOKUP($A7,Count[#All],Y$2,FALSE)</f>
        <v>33380</v>
      </c>
      <c r="Z7" s="4">
        <f>HLOOKUP($A7,Count[#All],Z$2,FALSE)</f>
        <v>33678</v>
      </c>
      <c r="AA7" s="4">
        <f>HLOOKUP($A7,Count[#All],AA$2,FALSE)</f>
        <v>33979</v>
      </c>
    </row>
    <row r="8" spans="1:27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</row>
    <row r="9" spans="1:27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102</v>
      </c>
      <c r="D9" s="4">
        <f>HLOOKUP($A9,Count[#All],D$2,FALSE)</f>
        <v>103</v>
      </c>
      <c r="E9" s="4">
        <f>HLOOKUP($A9,Count[#All],E$2,FALSE)</f>
        <v>104</v>
      </c>
      <c r="F9" s="4">
        <f>HLOOKUP($A9,Count[#All],F$2,FALSE)</f>
        <v>104</v>
      </c>
      <c r="G9" s="4">
        <f>HLOOKUP($A9,Count[#All],G$2,FALSE)</f>
        <v>105</v>
      </c>
      <c r="H9" s="4">
        <f>HLOOKUP($A9,Count[#All],H$2,FALSE)</f>
        <v>106</v>
      </c>
      <c r="I9" s="4">
        <f>HLOOKUP($A9,Count[#All],I$2,FALSE)</f>
        <v>107</v>
      </c>
      <c r="J9" s="4">
        <f>HLOOKUP($A9,Count[#All],J$2,FALSE)</f>
        <v>108</v>
      </c>
      <c r="K9" s="4">
        <f>HLOOKUP($A9,Count[#All],K$2,FALSE)</f>
        <v>109</v>
      </c>
      <c r="L9" s="4">
        <f>HLOOKUP($A9,Count[#All],L$2,FALSE)</f>
        <v>110</v>
      </c>
      <c r="M9" s="4">
        <f>HLOOKUP($A9,Count[#All],M$2,FALSE)</f>
        <v>110</v>
      </c>
      <c r="N9" s="4">
        <f>HLOOKUP($A9,Count[#All],N$2,FALSE)</f>
        <v>111</v>
      </c>
      <c r="O9" s="4">
        <f>HLOOKUP($A9,Count[#All],O$2,FALSE)</f>
        <v>112</v>
      </c>
      <c r="P9" s="4">
        <f>HLOOKUP($A9,Count[#All],P$2,FALSE)</f>
        <v>113</v>
      </c>
      <c r="Q9" s="4">
        <f>HLOOKUP($A9,Count[#All],Q$2,FALSE)</f>
        <v>114</v>
      </c>
      <c r="R9" s="4">
        <f>HLOOKUP($A9,Count[#All],R$2,FALSE)</f>
        <v>114</v>
      </c>
      <c r="S9" s="4">
        <f>HLOOKUP($A9,Count[#All],S$2,FALSE)</f>
        <v>115</v>
      </c>
      <c r="T9" s="4">
        <f>HLOOKUP($A9,Count[#All],T$2,FALSE)</f>
        <v>116</v>
      </c>
      <c r="U9" s="4">
        <f>HLOOKUP($A9,Count[#All],U$2,FALSE)</f>
        <v>116</v>
      </c>
      <c r="V9" s="4">
        <f>HLOOKUP($A9,Count[#All],V$2,FALSE)</f>
        <v>117</v>
      </c>
      <c r="W9" s="4">
        <f>HLOOKUP($A9,Count[#All],W$2,FALSE)</f>
        <v>117</v>
      </c>
      <c r="X9" s="4">
        <f>HLOOKUP($A9,Count[#All],X$2,FALSE)</f>
        <v>118</v>
      </c>
      <c r="Y9" s="4">
        <f>HLOOKUP($A9,Count[#All],Y$2,FALSE)</f>
        <v>119</v>
      </c>
      <c r="Z9" s="4">
        <f>HLOOKUP($A9,Count[#All],Z$2,FALSE)</f>
        <v>119</v>
      </c>
      <c r="AA9" s="4">
        <f>HLOOKUP($A9,Count[#All],AA$2,FALSE)</f>
        <v>119</v>
      </c>
    </row>
    <row r="10" spans="1:27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</row>
    <row r="11" spans="1:27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</row>
    <row r="12" spans="1:27" x14ac:dyDescent="0.2">
      <c r="A12" s="2" t="s">
        <v>73</v>
      </c>
      <c r="B12" s="4">
        <f>IF($A$3="OR",0,HLOOKUP($A12,Count[#All],B$2,FALSE))</f>
        <v>12500</v>
      </c>
      <c r="C12" s="4">
        <f>IF($A$3="OR",0,HLOOKUP($A12,Count[#All],C$2,FALSE))</f>
        <v>17250</v>
      </c>
      <c r="D12" s="4">
        <f>IF($A$3="OR",0,HLOOKUP($A12,Count[#All],D$2,FALSE))</f>
        <v>22000</v>
      </c>
      <c r="E12" s="4">
        <f>IF($A$3="OR",0,HLOOKUP($A12,Count[#All],E$2,FALSE))</f>
        <v>26750</v>
      </c>
      <c r="F12" s="4">
        <f>IF($A$3="OR",0,HLOOKUP($A12,Count[#All],F$2,FALSE))</f>
        <v>31500</v>
      </c>
      <c r="G12" s="4">
        <f>IF($A$3="OR",0,HLOOKUP($A12,Count[#All],G$2,FALSE))</f>
        <v>36250</v>
      </c>
      <c r="H12" s="4">
        <f>IF($A$3="OR",0,HLOOKUP($A12,Count[#All],H$2,FALSE))</f>
        <v>41000</v>
      </c>
      <c r="I12" s="4">
        <f>IF($A$3="OR",0,HLOOKUP($A12,Count[#All],I$2,FALSE))</f>
        <v>45750</v>
      </c>
      <c r="J12" s="4">
        <f>IF($A$3="OR",0,HLOOKUP($A12,Count[#All],J$2,FALSE))</f>
        <v>50500</v>
      </c>
      <c r="K12" s="4">
        <f>IF($A$3="OR",0,HLOOKUP($A12,Count[#All],K$2,FALSE))</f>
        <v>55250</v>
      </c>
      <c r="L12" s="4">
        <f>IF($A$3="OR",0,HLOOKUP($A12,Count[#All],L$2,FALSE))</f>
        <v>60000</v>
      </c>
      <c r="M12" s="4">
        <f>IF($A$3="OR",0,HLOOKUP($A12,Count[#All],M$2,FALSE))</f>
        <v>60000</v>
      </c>
      <c r="N12" s="4">
        <f>IF($A$3="OR",0,HLOOKUP($A12,Count[#All],N$2,FALSE))</f>
        <v>60000</v>
      </c>
      <c r="O12" s="4">
        <f>IF($A$3="OR",0,HLOOKUP($A12,Count[#All],O$2,FALSE))</f>
        <v>60000</v>
      </c>
      <c r="P12" s="4">
        <f>IF($A$3="OR",0,HLOOKUP($A12,Count[#All],P$2,FALSE))</f>
        <v>60000</v>
      </c>
      <c r="Q12" s="4">
        <f>IF($A$3="OR",0,HLOOKUP($A12,Count[#All],Q$2,FALSE))</f>
        <v>60000</v>
      </c>
      <c r="R12" s="4">
        <f>IF($A$3="OR",0,HLOOKUP($A12,Count[#All],R$2,FALSE))</f>
        <v>60000</v>
      </c>
      <c r="S12" s="4">
        <f>IF($A$3="OR",0,HLOOKUP($A12,Count[#All],S$2,FALSE))</f>
        <v>60000</v>
      </c>
      <c r="T12" s="4">
        <f>IF($A$3="OR",0,HLOOKUP($A12,Count[#All],T$2,FALSE))</f>
        <v>60000</v>
      </c>
      <c r="U12" s="4">
        <f>IF($A$3="OR",0,HLOOKUP($A12,Count[#All],U$2,FALSE))</f>
        <v>60000</v>
      </c>
      <c r="V12" s="4">
        <f>IF($A$3="OR",0,HLOOKUP($A12,Count[#All],V$2,FALSE))</f>
        <v>60000</v>
      </c>
      <c r="W12" s="4">
        <f>IF($A$3="OR",0,HLOOKUP($A12,Count[#All],W$2,FALSE))</f>
        <v>60000</v>
      </c>
      <c r="X12" s="4">
        <f>IF($A$3="OR",0,HLOOKUP($A12,Count[#All],X$2,FALSE))</f>
        <v>60000</v>
      </c>
      <c r="Y12" s="4">
        <f>IF($A$3="OR",0,HLOOKUP($A12,Count[#All],Y$2,FALSE))</f>
        <v>60000</v>
      </c>
      <c r="Z12" s="4">
        <f>IF($A$3="OR",0,HLOOKUP($A12,Count[#All],Z$2,FALSE))</f>
        <v>60000</v>
      </c>
      <c r="AA12" s="4">
        <f>IF($A$3="OR",0,HLOOKUP($A12,Count[#All],AA$2,FALSE))</f>
        <v>60000</v>
      </c>
    </row>
    <row r="13" spans="1:27" x14ac:dyDescent="0.2">
      <c r="A13" s="2" t="s">
        <v>2</v>
      </c>
      <c r="B13" s="4">
        <f t="shared" ref="B13:AA13" si="2">SUM(B6:B10)</f>
        <v>222080</v>
      </c>
      <c r="C13" s="4">
        <f t="shared" si="2"/>
        <v>217333</v>
      </c>
      <c r="D13" s="4">
        <f t="shared" si="2"/>
        <v>214259</v>
      </c>
      <c r="E13" s="4">
        <f t="shared" si="2"/>
        <v>212366</v>
      </c>
      <c r="F13" s="4">
        <f t="shared" si="2"/>
        <v>210511</v>
      </c>
      <c r="G13" s="4">
        <f t="shared" si="2"/>
        <v>208661</v>
      </c>
      <c r="H13" s="4">
        <f t="shared" si="2"/>
        <v>206812</v>
      </c>
      <c r="I13" s="4">
        <f t="shared" si="2"/>
        <v>204969</v>
      </c>
      <c r="J13" s="4">
        <f t="shared" si="2"/>
        <v>203150</v>
      </c>
      <c r="K13" s="4">
        <f t="shared" si="2"/>
        <v>201354</v>
      </c>
      <c r="L13" s="4">
        <f t="shared" si="2"/>
        <v>199552</v>
      </c>
      <c r="M13" s="4">
        <f t="shared" si="2"/>
        <v>202521</v>
      </c>
      <c r="N13" s="4">
        <f t="shared" si="2"/>
        <v>205515</v>
      </c>
      <c r="O13" s="4">
        <f t="shared" si="2"/>
        <v>208519</v>
      </c>
      <c r="P13" s="4">
        <f t="shared" si="2"/>
        <v>211534</v>
      </c>
      <c r="Q13" s="4">
        <f t="shared" si="2"/>
        <v>214583</v>
      </c>
      <c r="R13" s="4">
        <f t="shared" si="2"/>
        <v>217635</v>
      </c>
      <c r="S13" s="4">
        <f t="shared" si="2"/>
        <v>220704</v>
      </c>
      <c r="T13" s="4">
        <f t="shared" si="2"/>
        <v>223785</v>
      </c>
      <c r="U13" s="4">
        <f t="shared" si="2"/>
        <v>226961</v>
      </c>
      <c r="V13" s="4">
        <f t="shared" si="2"/>
        <v>230081</v>
      </c>
      <c r="W13" s="4">
        <f t="shared" si="2"/>
        <v>233199</v>
      </c>
      <c r="X13" s="4">
        <f t="shared" si="2"/>
        <v>236322</v>
      </c>
      <c r="Y13" s="4">
        <f t="shared" si="2"/>
        <v>239519</v>
      </c>
      <c r="Z13" s="4">
        <f t="shared" si="2"/>
        <v>242728</v>
      </c>
      <c r="AA13" s="4">
        <f t="shared" si="2"/>
        <v>245947</v>
      </c>
    </row>
    <row r="16" spans="1:27" x14ac:dyDescent="0.2">
      <c r="A16" s="3" t="s">
        <v>19</v>
      </c>
    </row>
    <row r="17" spans="1:27" x14ac:dyDescent="0.2">
      <c r="A17" s="2" t="str">
        <f t="shared" ref="A17:A22" si="3">A6</f>
        <v>WA503</v>
      </c>
      <c r="B17" s="4">
        <f>HLOOKUP($A17,Load[#All],B$2,FALSE)</f>
        <v>12928403.218293454</v>
      </c>
      <c r="C17" s="4">
        <f>HLOOKUP($A17,Load[#All],C$2,FALSE)</f>
        <v>12412545.729257129</v>
      </c>
      <c r="D17" s="4">
        <f>HLOOKUP($A17,Load[#All],D$2,FALSE)</f>
        <v>12332773.533609614</v>
      </c>
      <c r="E17" s="4">
        <f>HLOOKUP($A17,Load[#All],E$2,FALSE)</f>
        <v>12123149.841232684</v>
      </c>
      <c r="F17" s="4">
        <f>HLOOKUP($A17,Load[#All],F$2,FALSE)</f>
        <v>12150476.285095891</v>
      </c>
      <c r="G17" s="4">
        <f>HLOOKUP($A17,Load[#All],G$2,FALSE)</f>
        <v>11901096.125603929</v>
      </c>
      <c r="H17" s="4">
        <f>HLOOKUP($A17,Load[#All],H$2,FALSE)</f>
        <v>11555879.82055093</v>
      </c>
      <c r="I17" s="4">
        <f>HLOOKUP($A17,Load[#All],I$2,FALSE)</f>
        <v>11664951.685451983</v>
      </c>
      <c r="J17" s="4">
        <f>HLOOKUP($A17,Load[#All],J$2,FALSE)</f>
        <v>11245952.804289933</v>
      </c>
      <c r="K17" s="4">
        <f>HLOOKUP($A17,Load[#All],K$2,FALSE)</f>
        <v>11082684.417963097</v>
      </c>
      <c r="L17" s="4">
        <f>HLOOKUP($A17,Load[#All],L$2,FALSE)</f>
        <v>10971508.451358484</v>
      </c>
      <c r="M17" s="4">
        <f>HLOOKUP($A17,Load[#All],M$2,FALSE)</f>
        <v>11087211.646622598</v>
      </c>
      <c r="N17" s="4">
        <f>HLOOKUP($A17,Load[#All],N$2,FALSE)</f>
        <v>11302996.777468998</v>
      </c>
      <c r="O17" s="4">
        <f>HLOOKUP($A17,Load[#All],O$2,FALSE)</f>
        <v>11569244.013782583</v>
      </c>
      <c r="P17" s="4">
        <f>HLOOKUP($A17,Load[#All],P$2,FALSE)</f>
        <v>11504627.064483149</v>
      </c>
      <c r="Q17" s="4">
        <f>HLOOKUP($A17,Load[#All],Q$2,FALSE)</f>
        <v>11732447.803544996</v>
      </c>
      <c r="R17" s="4">
        <f>HLOOKUP($A17,Load[#All],R$2,FALSE)</f>
        <v>11850990.289810499</v>
      </c>
      <c r="S17" s="4">
        <f>HLOOKUP($A17,Load[#All],S$2,FALSE)</f>
        <v>11952007.051301893</v>
      </c>
      <c r="T17" s="4">
        <f>HLOOKUP($A17,Load[#All],T$2,FALSE)</f>
        <v>12246676.727731723</v>
      </c>
      <c r="U17" s="4">
        <f>HLOOKUP($A17,Load[#All],U$2,FALSE)</f>
        <v>12286037.458254103</v>
      </c>
      <c r="V17" s="4">
        <f>HLOOKUP($A17,Load[#All],V$2,FALSE)</f>
        <v>12454082.245070353</v>
      </c>
      <c r="W17" s="4">
        <f>HLOOKUP($A17,Load[#All],W$2,FALSE)</f>
        <v>12496358.043100482</v>
      </c>
      <c r="X17" s="4">
        <f>HLOOKUP($A17,Load[#All],X$2,FALSE)</f>
        <v>12685965.727627791</v>
      </c>
      <c r="Y17" s="4">
        <f>HLOOKUP($A17,Load[#All],Y$2,FALSE)</f>
        <v>13027811.121307818</v>
      </c>
      <c r="Z17" s="4">
        <f>HLOOKUP($A17,Load[#All],Z$2,FALSE)</f>
        <v>12983061.125297198</v>
      </c>
      <c r="AA17" s="4">
        <f>HLOOKUP($A17,Load[#All],AA$2,FALSE)</f>
        <v>13241179.110886108</v>
      </c>
    </row>
    <row r="18" spans="1:27" x14ac:dyDescent="0.2">
      <c r="A18" s="2" t="str">
        <f t="shared" si="3"/>
        <v>WA504</v>
      </c>
      <c r="B18" s="4">
        <f>HLOOKUP($A18,Load[#All],B$2,FALSE)</f>
        <v>9957240.9327077959</v>
      </c>
      <c r="C18" s="4">
        <f>HLOOKUP($A18,Load[#All],C$2,FALSE)</f>
        <v>9814387.0116889961</v>
      </c>
      <c r="D18" s="4">
        <f>HLOOKUP($A18,Load[#All],D$2,FALSE)</f>
        <v>9953603.5491489824</v>
      </c>
      <c r="E18" s="4">
        <f>HLOOKUP($A18,Load[#All],E$2,FALSE)</f>
        <v>9995300.5680102911</v>
      </c>
      <c r="F18" s="4">
        <f>HLOOKUP($A18,Load[#All],F$2,FALSE)</f>
        <v>10204850.115583006</v>
      </c>
      <c r="G18" s="4">
        <f>HLOOKUP($A18,Load[#All],G$2,FALSE)</f>
        <v>10218496.98698765</v>
      </c>
      <c r="H18" s="4">
        <f>HLOOKUP($A18,Load[#All],H$2,FALSE)</f>
        <v>10150929.189322073</v>
      </c>
      <c r="I18" s="4">
        <f>HLOOKUP($A18,Load[#All],I$2,FALSE)</f>
        <v>10428426.991342118</v>
      </c>
      <c r="J18" s="4">
        <f>HLOOKUP($A18,Load[#All],J$2,FALSE)</f>
        <v>10295117.433867972</v>
      </c>
      <c r="K18" s="4">
        <f>HLOOKUP($A18,Load[#All],K$2,FALSE)</f>
        <v>10358053.122125674</v>
      </c>
      <c r="L18" s="4">
        <f>HLOOKUP($A18,Load[#All],L$2,FALSE)</f>
        <v>10462506.100044891</v>
      </c>
      <c r="M18" s="4">
        <f>HLOOKUP($A18,Load[#All],M$2,FALSE)</f>
        <v>10513780.440701801</v>
      </c>
      <c r="N18" s="4">
        <f>HLOOKUP($A18,Load[#All],N$2,FALSE)</f>
        <v>10626576.426575361</v>
      </c>
      <c r="O18" s="4">
        <f>HLOOKUP($A18,Load[#All],O$2,FALSE)</f>
        <v>10790291.549302306</v>
      </c>
      <c r="P18" s="4">
        <f>HLOOKUP($A18,Load[#All],P$2,FALSE)</f>
        <v>10693065.93556357</v>
      </c>
      <c r="Q18" s="4">
        <f>HLOOKUP($A18,Load[#All],Q$2,FALSE)</f>
        <v>10830255.641726453</v>
      </c>
      <c r="R18" s="4">
        <f>HLOOKUP($A18,Load[#All],R$2,FALSE)</f>
        <v>10878422.81337342</v>
      </c>
      <c r="S18" s="4">
        <f>HLOOKUP($A18,Load[#All],S$2,FALSE)</f>
        <v>10906797.346144235</v>
      </c>
      <c r="T18" s="4">
        <f>HLOOKUP($A18,Load[#All],T$2,FALSE)</f>
        <v>11097699.56058065</v>
      </c>
      <c r="U18" s="4">
        <f>HLOOKUP($A18,Load[#All],U$2,FALSE)</f>
        <v>11100617.971508788</v>
      </c>
      <c r="V18" s="4">
        <f>HLOOKUP($A18,Load[#All],V$2,FALSE)</f>
        <v>11199102.342368202</v>
      </c>
      <c r="W18" s="4">
        <f>HLOOKUP($A18,Load[#All],W$2,FALSE)</f>
        <v>11192679.819573138</v>
      </c>
      <c r="X18" s="4">
        <f>HLOOKUP($A18,Load[#All],X$2,FALSE)</f>
        <v>11294742.446662683</v>
      </c>
      <c r="Y18" s="4">
        <f>HLOOKUP($A18,Load[#All],Y$2,FALSE)</f>
        <v>11525092.021000329</v>
      </c>
      <c r="Z18" s="4">
        <f>HLOOKUP($A18,Load[#All],Z$2,FALSE)</f>
        <v>11450666.633179383</v>
      </c>
      <c r="AA18" s="4">
        <f>HLOOKUP($A18,Load[#All],AA$2,FALSE)</f>
        <v>11620456.443586389</v>
      </c>
    </row>
    <row r="19" spans="1:27" x14ac:dyDescent="0.2">
      <c r="A19" s="2" t="str">
        <f t="shared" si="3"/>
        <v>WA505</v>
      </c>
      <c r="B19" s="4">
        <f>HLOOKUP($A19,Load[#All],B$2,FALSE)</f>
        <v>1384668.5857393919</v>
      </c>
      <c r="C19" s="4">
        <f>HLOOKUP($A19,Load[#All],C$2,FALSE)</f>
        <v>1379253.1949753077</v>
      </c>
      <c r="D19" s="4">
        <f>HLOOKUP($A19,Load[#All],D$2,FALSE)</f>
        <v>1399087.0930901689</v>
      </c>
      <c r="E19" s="4">
        <f>HLOOKUP($A19,Load[#All],E$2,FALSE)</f>
        <v>1405728.3308322607</v>
      </c>
      <c r="F19" s="4">
        <f>HLOOKUP($A19,Load[#All],F$2,FALSE)</f>
        <v>1417032.1904515158</v>
      </c>
      <c r="G19" s="4">
        <f>HLOOKUP($A19,Load[#All],G$2,FALSE)</f>
        <v>1416693.3568001678</v>
      </c>
      <c r="H19" s="4">
        <f>HLOOKUP($A19,Load[#All],H$2,FALSE)</f>
        <v>1403466.6249739532</v>
      </c>
      <c r="I19" s="4">
        <f>HLOOKUP($A19,Load[#All],I$2,FALSE)</f>
        <v>1434692.2165223695</v>
      </c>
      <c r="J19" s="4">
        <f>HLOOKUP($A19,Load[#All],J$2,FALSE)</f>
        <v>1417650.3464670081</v>
      </c>
      <c r="K19" s="4">
        <f>HLOOKUP($A19,Load[#All],K$2,FALSE)</f>
        <v>1419386.0129956559</v>
      </c>
      <c r="L19" s="4">
        <f>HLOOKUP($A19,Load[#All],L$2,FALSE)</f>
        <v>1424111.2185643932</v>
      </c>
      <c r="M19" s="4">
        <f>HLOOKUP($A19,Load[#All],M$2,FALSE)</f>
        <v>1431893.1962681981</v>
      </c>
      <c r="N19" s="4">
        <f>HLOOKUP($A19,Load[#All],N$2,FALSE)</f>
        <v>1436982.075434034</v>
      </c>
      <c r="O19" s="4">
        <f>HLOOKUP($A19,Load[#All],O$2,FALSE)</f>
        <v>1449620.0135392225</v>
      </c>
      <c r="P19" s="4">
        <f>HLOOKUP($A19,Load[#All],P$2,FALSE)</f>
        <v>1438002.3256008371</v>
      </c>
      <c r="Q19" s="4">
        <f>HLOOKUP($A19,Load[#All],Q$2,FALSE)</f>
        <v>1443287.6211335431</v>
      </c>
      <c r="R19" s="4">
        <f>HLOOKUP($A19,Load[#All],R$2,FALSE)</f>
        <v>1437520.025609012</v>
      </c>
      <c r="S19" s="4">
        <f>HLOOKUP($A19,Load[#All],S$2,FALSE)</f>
        <v>1432537.443240846</v>
      </c>
      <c r="T19" s="4">
        <f>HLOOKUP($A19,Load[#All],T$2,FALSE)</f>
        <v>1444249.6594387153</v>
      </c>
      <c r="U19" s="4">
        <f>HLOOKUP($A19,Load[#All],U$2,FALSE)</f>
        <v>1409974.1257535929</v>
      </c>
      <c r="V19" s="4">
        <f>HLOOKUP($A19,Load[#All],V$2,FALSE)</f>
        <v>1406283.4185473241</v>
      </c>
      <c r="W19" s="4">
        <f>HLOOKUP($A19,Load[#All],W$2,FALSE)</f>
        <v>1411912.1551081506</v>
      </c>
      <c r="X19" s="4">
        <f>HLOOKUP($A19,Load[#All],X$2,FALSE)</f>
        <v>1427239.0605295738</v>
      </c>
      <c r="Y19" s="4">
        <f>HLOOKUP($A19,Load[#All],Y$2,FALSE)</f>
        <v>1433894.9885306137</v>
      </c>
      <c r="Z19" s="4">
        <f>HLOOKUP($A19,Load[#All],Z$2,FALSE)</f>
        <v>1411771.6340354655</v>
      </c>
      <c r="AA19" s="4">
        <f>HLOOKUP($A19,Load[#All],AA$2,FALSE)</f>
        <v>1416768.746640031</v>
      </c>
    </row>
    <row r="20" spans="1:27" x14ac:dyDescent="0.2">
      <c r="A20" s="2" t="str">
        <f t="shared" si="3"/>
        <v>WA511</v>
      </c>
      <c r="B20" s="4">
        <f>HLOOKUP($A20,Load[#All],B$2,FALSE)</f>
        <v>1940190.0332634225</v>
      </c>
      <c r="C20" s="4">
        <f>HLOOKUP($A20,Load[#All],C$2,FALSE)</f>
        <v>1960502.945186629</v>
      </c>
      <c r="D20" s="4">
        <f>HLOOKUP($A20,Load[#All],D$2,FALSE)</f>
        <v>2015883.2506879661</v>
      </c>
      <c r="E20" s="4">
        <f>HLOOKUP($A20,Load[#All],E$2,FALSE)</f>
        <v>2055845.6273977477</v>
      </c>
      <c r="F20" s="4">
        <f>HLOOKUP($A20,Load[#All],F$2,FALSE)</f>
        <v>2091062.044472923</v>
      </c>
      <c r="G20" s="4">
        <f>HLOOKUP($A20,Load[#All],G$2,FALSE)</f>
        <v>2100388.7884304896</v>
      </c>
      <c r="H20" s="4">
        <f>HLOOKUP($A20,Load[#All],H$2,FALSE)</f>
        <v>2104938.1280292072</v>
      </c>
      <c r="I20" s="4">
        <f>HLOOKUP($A20,Load[#All],I$2,FALSE)</f>
        <v>2187982.7819080967</v>
      </c>
      <c r="J20" s="4">
        <f>HLOOKUP($A20,Load[#All],J$2,FALSE)</f>
        <v>2185646.0982964262</v>
      </c>
      <c r="K20" s="4">
        <f>HLOOKUP($A20,Load[#All],K$2,FALSE)</f>
        <v>2208628.6440867591</v>
      </c>
      <c r="L20" s="4">
        <f>HLOOKUP($A20,Load[#All],L$2,FALSE)</f>
        <v>2245249.8983667018</v>
      </c>
      <c r="M20" s="4">
        <f>HLOOKUP($A20,Load[#All],M$2,FALSE)</f>
        <v>2287352.6857173471</v>
      </c>
      <c r="N20" s="4">
        <f>HLOOKUP($A20,Load[#All],N$2,FALSE)</f>
        <v>2321340.2421164173</v>
      </c>
      <c r="O20" s="4">
        <f>HLOOKUP($A20,Load[#All],O$2,FALSE)</f>
        <v>2369525.194730348</v>
      </c>
      <c r="P20" s="4">
        <f>HLOOKUP($A20,Load[#All],P$2,FALSE)</f>
        <v>2371458.9268391365</v>
      </c>
      <c r="Q20" s="4">
        <f>HLOOKUP($A20,Load[#All],Q$2,FALSE)</f>
        <v>2401335.8391096545</v>
      </c>
      <c r="R20" s="4">
        <f>HLOOKUP($A20,Load[#All],R$2,FALSE)</f>
        <v>2412004.461018092</v>
      </c>
      <c r="S20" s="4">
        <f>HLOOKUP($A20,Load[#All],S$2,FALSE)</f>
        <v>2426095.683557211</v>
      </c>
      <c r="T20" s="4">
        <f>HLOOKUP($A20,Load[#All],T$2,FALSE)</f>
        <v>2472815.7174793566</v>
      </c>
      <c r="U20" s="4">
        <f>HLOOKUP($A20,Load[#All],U$2,FALSE)</f>
        <v>2380330.5054320158</v>
      </c>
      <c r="V20" s="4">
        <f>HLOOKUP($A20,Load[#All],V$2,FALSE)</f>
        <v>2392576.3860132913</v>
      </c>
      <c r="W20" s="4">
        <f>HLOOKUP($A20,Load[#All],W$2,FALSE)</f>
        <v>2426723.2183100758</v>
      </c>
      <c r="X20" s="4">
        <f>HLOOKUP($A20,Load[#All],X$2,FALSE)</f>
        <v>2503117.3384366794</v>
      </c>
      <c r="Y20" s="4">
        <f>HLOOKUP($A20,Load[#All],Y$2,FALSE)</f>
        <v>2529795.5194805404</v>
      </c>
      <c r="Z20" s="4">
        <f>HLOOKUP($A20,Load[#All],Z$2,FALSE)</f>
        <v>2492955.7029802827</v>
      </c>
      <c r="AA20" s="4">
        <f>HLOOKUP($A20,Load[#All],AA$2,FALSE)</f>
        <v>2516486.9171819743</v>
      </c>
    </row>
    <row r="21" spans="1:27" x14ac:dyDescent="0.2">
      <c r="A21" s="2" t="str">
        <f t="shared" si="3"/>
        <v>WA570</v>
      </c>
      <c r="B21" s="4">
        <f>HLOOKUP($A21,Load[#All],B$2,FALSE)</f>
        <v>177373.31078931916</v>
      </c>
      <c r="C21" s="4">
        <f>HLOOKUP($A21,Load[#All],C$2,FALSE)</f>
        <v>173994.0501674822</v>
      </c>
      <c r="D21" s="4">
        <f>HLOOKUP($A21,Load[#All],D$2,FALSE)</f>
        <v>175774.67714984962</v>
      </c>
      <c r="E21" s="4">
        <f>HLOOKUP($A21,Load[#All],E$2,FALSE)</f>
        <v>174899.13357415854</v>
      </c>
      <c r="F21" s="4">
        <f>HLOOKUP($A21,Load[#All],F$2,FALSE)</f>
        <v>176759.62858903981</v>
      </c>
      <c r="G21" s="4">
        <f>HLOOKUP($A21,Load[#All],G$2,FALSE)</f>
        <v>175921.15136397583</v>
      </c>
      <c r="H21" s="4">
        <f>HLOOKUP($A21,Load[#All],H$2,FALSE)</f>
        <v>173610.49404465946</v>
      </c>
      <c r="I21" s="4">
        <f>HLOOKUP($A21,Load[#All],I$2,FALSE)</f>
        <v>176378.54561485283</v>
      </c>
      <c r="J21" s="4">
        <f>HLOOKUP($A21,Load[#All],J$2,FALSE)</f>
        <v>172809.24179768117</v>
      </c>
      <c r="K21" s="4">
        <f>HLOOKUP($A21,Load[#All],K$2,FALSE)</f>
        <v>172834.47180708704</v>
      </c>
      <c r="L21" s="4">
        <f>HLOOKUP($A21,Load[#All],L$2,FALSE)</f>
        <v>172504.76194810052</v>
      </c>
      <c r="M21" s="4">
        <f>HLOOKUP($A21,Load[#All],M$2,FALSE)</f>
        <v>172201.60550303743</v>
      </c>
      <c r="N21" s="4">
        <f>HLOOKUP($A21,Load[#All],N$2,FALSE)</f>
        <v>172361.66190014774</v>
      </c>
      <c r="O21" s="4">
        <f>HLOOKUP($A21,Load[#All],O$2,FALSE)</f>
        <v>174113.78859138809</v>
      </c>
      <c r="P21" s="4">
        <f>HLOOKUP($A21,Load[#All],P$2,FALSE)</f>
        <v>171201.11571047566</v>
      </c>
      <c r="Q21" s="4">
        <f>HLOOKUP($A21,Load[#All],Q$2,FALSE)</f>
        <v>171407.93096273157</v>
      </c>
      <c r="R21" s="4">
        <f>HLOOKUP($A21,Load[#All],R$2,FALSE)</f>
        <v>170381.04839755539</v>
      </c>
      <c r="S21" s="4">
        <f>HLOOKUP($A21,Load[#All],S$2,FALSE)</f>
        <v>169866.73552699896</v>
      </c>
      <c r="T21" s="4">
        <f>HLOOKUP($A21,Load[#All],T$2,FALSE)</f>
        <v>171391.32217554998</v>
      </c>
      <c r="U21" s="4">
        <f>HLOOKUP($A21,Load[#All],U$2,FALSE)</f>
        <v>169579.66056018596</v>
      </c>
      <c r="V21" s="4">
        <f>HLOOKUP($A21,Load[#All],V$2,FALSE)</f>
        <v>169867.84309901227</v>
      </c>
      <c r="W21" s="4">
        <f>HLOOKUP($A21,Load[#All],W$2,FALSE)</f>
        <v>168455.12220768654</v>
      </c>
      <c r="X21" s="4">
        <f>HLOOKUP($A21,Load[#All],X$2,FALSE)</f>
        <v>168353.98351466982</v>
      </c>
      <c r="Y21" s="4">
        <f>HLOOKUP($A21,Load[#All],Y$2,FALSE)</f>
        <v>170053.81952107153</v>
      </c>
      <c r="Z21" s="4">
        <f>HLOOKUP($A21,Load[#All],Z$2,FALSE)</f>
        <v>167790.75353365144</v>
      </c>
      <c r="AA21" s="4">
        <f>HLOOKUP($A21,Load[#All],AA$2,FALSE)</f>
        <v>168882.74114822113</v>
      </c>
    </row>
    <row r="22" spans="1:27" x14ac:dyDescent="0.2">
      <c r="A22" s="2" t="str">
        <f t="shared" si="3"/>
        <v>WA Non-Core</v>
      </c>
      <c r="B22" s="4">
        <f>HLOOKUP($A22,Load[#All],B$2,FALSE)</f>
        <v>10518950.673131667</v>
      </c>
      <c r="C22" s="4">
        <f>HLOOKUP($A22,Load[#All],C$2,FALSE)</f>
        <v>10571545.426497309</v>
      </c>
      <c r="D22" s="4">
        <f>HLOOKUP($A22,Load[#All],D$2,FALSE)</f>
        <v>10624403.153629787</v>
      </c>
      <c r="E22" s="4">
        <f>HLOOKUP($A22,Load[#All],E$2,FALSE)</f>
        <v>10677525.169397939</v>
      </c>
      <c r="F22" s="4">
        <f>HLOOKUP($A22,Load[#All],F$2,FALSE)</f>
        <v>10730912.795244936</v>
      </c>
      <c r="G22" s="4">
        <f>HLOOKUP($A22,Load[#All],G$2,FALSE)</f>
        <v>10784567.359221166</v>
      </c>
      <c r="H22" s="4">
        <f>HLOOKUP($A22,Load[#All],H$2,FALSE)</f>
        <v>10838490.196017269</v>
      </c>
      <c r="I22" s="4">
        <f>HLOOKUP($A22,Load[#All],I$2,FALSE)</f>
        <v>10892682.646997347</v>
      </c>
      <c r="J22" s="4">
        <f>HLOOKUP($A22,Load[#All],J$2,FALSE)</f>
        <v>10947146.060232339</v>
      </c>
      <c r="K22" s="4">
        <f>HLOOKUP($A22,Load[#All],K$2,FALSE)</f>
        <v>11001881.79053349</v>
      </c>
      <c r="L22" s="4">
        <f>HLOOKUP($A22,Load[#All],L$2,FALSE)</f>
        <v>11056891.199486161</v>
      </c>
      <c r="M22" s="4">
        <f>HLOOKUP($A22,Load[#All],M$2,FALSE)</f>
        <v>11112175.655483589</v>
      </c>
      <c r="N22" s="4">
        <f>HLOOKUP($A22,Load[#All],N$2,FALSE)</f>
        <v>11167736.533761002</v>
      </c>
      <c r="O22" s="4">
        <f>HLOOKUP($A22,Load[#All],O$2,FALSE)</f>
        <v>11223575.216429804</v>
      </c>
      <c r="P22" s="4">
        <f>HLOOKUP($A22,Load[#All],P$2,FALSE)</f>
        <v>11279693.092511948</v>
      </c>
      <c r="Q22" s="4">
        <f>HLOOKUP($A22,Load[#All],Q$2,FALSE)</f>
        <v>11336091.557974521</v>
      </c>
      <c r="R22" s="4">
        <f>HLOOKUP($A22,Load[#All],R$2,FALSE)</f>
        <v>11392772.015764382</v>
      </c>
      <c r="S22" s="4">
        <f>HLOOKUP($A22,Load[#All],S$2,FALSE)</f>
        <v>11449735.875843199</v>
      </c>
      <c r="T22" s="4">
        <f>HLOOKUP($A22,Load[#All],T$2,FALSE)</f>
        <v>11506984.555222422</v>
      </c>
      <c r="U22" s="4">
        <f>HLOOKUP($A22,Load[#All],U$2,FALSE)</f>
        <v>11564519.477998547</v>
      </c>
      <c r="V22" s="4">
        <f>HLOOKUP($A22,Load[#All],V$2,FALSE)</f>
        <v>11622342.075388523</v>
      </c>
      <c r="W22" s="4">
        <f>HLOOKUP($A22,Load[#All],W$2,FALSE)</f>
        <v>11680453.785765473</v>
      </c>
      <c r="X22" s="4">
        <f>HLOOKUP($A22,Load[#All],X$2,FALSE)</f>
        <v>11738856.054694291</v>
      </c>
      <c r="Y22" s="4">
        <f>HLOOKUP($A22,Load[#All],Y$2,FALSE)</f>
        <v>11797550.334967755</v>
      </c>
      <c r="Z22" s="4">
        <f>HLOOKUP($A22,Load[#All],Z$2,FALSE)</f>
        <v>11856538.086642582</v>
      </c>
      <c r="AA22" s="4">
        <f>HLOOKUP($A22,Load[#All],AA$2,FALSE)</f>
        <v>11915820.777075823</v>
      </c>
    </row>
    <row r="23" spans="1:27" x14ac:dyDescent="0.2">
      <c r="A23" s="2" t="s">
        <v>73</v>
      </c>
      <c r="B23" s="4">
        <f>IF($A$3="OR",0,HLOOKUP($A23,Load[#All],B$2,FALSE))</f>
        <v>834025.96046070324</v>
      </c>
      <c r="C23" s="4">
        <f>IF($A$3="OR",0,HLOOKUP($A23,Load[#All],C$2,FALSE))</f>
        <v>1132801.1736088961</v>
      </c>
      <c r="D23" s="4">
        <f>IF($A$3="OR",0,HLOOKUP($A23,Load[#All],D$2,FALSE))</f>
        <v>1460473.9995446748</v>
      </c>
      <c r="E23" s="4">
        <f>IF($A$3="OR",0,HLOOKUP($A23,Load[#All],E$2,FALSE))</f>
        <v>1765856.5522604468</v>
      </c>
      <c r="F23" s="4">
        <f>IF($A$3="OR",0,HLOOKUP($A23,Load[#All],F$2,FALSE))</f>
        <v>2108133.1338363276</v>
      </c>
      <c r="G23" s="4">
        <f>IF($A$3="OR",0,HLOOKUP($A23,Load[#All],G$2,FALSE))</f>
        <v>2403933.6157690343</v>
      </c>
      <c r="H23" s="4">
        <f>IF($A$3="OR",0,HLOOKUP($A23,Load[#All],H$2,FALSE))</f>
        <v>2671216.9130038964</v>
      </c>
      <c r="I23" s="4">
        <f>IF($A$3="OR",0,HLOOKUP($A23,Load[#All],I$2,FALSE))</f>
        <v>3044697.537123262</v>
      </c>
      <c r="J23" s="4">
        <f>IF($A$3="OR",0,HLOOKUP($A23,Load[#All],J$2,FALSE))</f>
        <v>3278798.0868116259</v>
      </c>
      <c r="K23" s="4">
        <f>IF($A$3="OR",0,HLOOKUP($A23,Load[#All],K$2,FALSE))</f>
        <v>3577440.6207749494</v>
      </c>
      <c r="L23" s="4">
        <f>IF($A$3="OR",0,HLOOKUP($A23,Load[#All],L$2,FALSE))</f>
        <v>3892814.5229060757</v>
      </c>
      <c r="M23" s="4">
        <f>IF($A$3="OR",0,HLOOKUP($A23,Load[#All],M$2,FALSE))</f>
        <v>3871773.867377636</v>
      </c>
      <c r="N23" s="4">
        <f>IF($A$3="OR",0,HLOOKUP($A23,Load[#All],N$2,FALSE))</f>
        <v>3885326.2215660932</v>
      </c>
      <c r="O23" s="4">
        <f>IF($A$3="OR",0,HLOOKUP($A23,Load[#All],O$2,FALSE))</f>
        <v>3915384.7155038095</v>
      </c>
      <c r="P23" s="4">
        <f>IF($A$3="OR",0,HLOOKUP($A23,Load[#All],P$2,FALSE))</f>
        <v>3834066.2741698357</v>
      </c>
      <c r="Q23" s="4">
        <f>IF($A$3="OR",0,HLOOKUP($A23,Load[#All],Q$2,FALSE))</f>
        <v>3850575.8150965986</v>
      </c>
      <c r="R23" s="4">
        <f>IF($A$3="OR",0,HLOOKUP($A23,Load[#All],R$2,FALSE))</f>
        <v>3831221.671742009</v>
      </c>
      <c r="S23" s="4">
        <f>IF($A$3="OR",0,HLOOKUP($A23,Load[#All],S$2,FALSE))</f>
        <v>3806614.1318879845</v>
      </c>
      <c r="T23" s="4">
        <f>IF($A$3="OR",0,HLOOKUP($A23,Load[#All],T$2,FALSE))</f>
        <v>3843280.2990930714</v>
      </c>
      <c r="U23" s="4">
        <f>IF($A$3="OR",0,HLOOKUP($A23,Load[#All],U$2,FALSE))</f>
        <v>3798180.4047507825</v>
      </c>
      <c r="V23" s="4">
        <f>IF($A$3="OR",0,HLOOKUP($A23,Load[#All],V$2,FALSE))</f>
        <v>3794720.2867412218</v>
      </c>
      <c r="W23" s="4">
        <f>IF($A$3="OR",0,HLOOKUP($A23,Load[#All],W$2,FALSE))</f>
        <v>3753636.9955445305</v>
      </c>
      <c r="X23" s="4">
        <f>IF($A$3="OR",0,HLOOKUP($A23,Load[#All],X$2,FALSE))</f>
        <v>3757338.8340236032</v>
      </c>
      <c r="Y23" s="4">
        <f>IF($A$3="OR",0,HLOOKUP($A23,Load[#All],Y$2,FALSE))</f>
        <v>3804129.2165061594</v>
      </c>
      <c r="Z23" s="4">
        <f>IF($A$3="OR",0,HLOOKUP($A23,Load[#All],Z$2,FALSE))</f>
        <v>3738140.7159617245</v>
      </c>
      <c r="AA23" s="4">
        <f>IF($A$3="OR",0,HLOOKUP($A23,Load[#All],AA$2,FALSE))</f>
        <v>3759811.5843997169</v>
      </c>
    </row>
    <row r="24" spans="1:27" x14ac:dyDescent="0.2">
      <c r="A24" s="2" t="s">
        <v>2</v>
      </c>
      <c r="B24" s="4">
        <f t="shared" ref="B24:AA24" si="4">SUM(B17:B21)</f>
        <v>26387876.080793388</v>
      </c>
      <c r="C24" s="4">
        <f>SUM(C17:C21,C23)</f>
        <v>26873484.104884442</v>
      </c>
      <c r="D24" s="4">
        <f t="shared" si="4"/>
        <v>25877122.103686582</v>
      </c>
      <c r="E24" s="4">
        <f t="shared" si="4"/>
        <v>25754923.501047142</v>
      </c>
      <c r="F24" s="4">
        <f t="shared" si="4"/>
        <v>26040180.264192376</v>
      </c>
      <c r="G24" s="4">
        <f t="shared" si="4"/>
        <v>25812596.409186214</v>
      </c>
      <c r="H24" s="4">
        <f t="shared" si="4"/>
        <v>25388824.256920822</v>
      </c>
      <c r="I24" s="4">
        <f t="shared" si="4"/>
        <v>25892432.220839418</v>
      </c>
      <c r="J24" s="4">
        <f t="shared" si="4"/>
        <v>25317175.924719021</v>
      </c>
      <c r="K24" s="4">
        <f t="shared" si="4"/>
        <v>25241586.668978278</v>
      </c>
      <c r="L24" s="4">
        <f t="shared" si="4"/>
        <v>25275880.43028257</v>
      </c>
      <c r="M24" s="4">
        <f t="shared" si="4"/>
        <v>25492439.574812982</v>
      </c>
      <c r="N24" s="4">
        <f t="shared" si="4"/>
        <v>25860257.183494955</v>
      </c>
      <c r="O24" s="4">
        <f t="shared" si="4"/>
        <v>26352794.559945848</v>
      </c>
      <c r="P24" s="4">
        <f t="shared" si="4"/>
        <v>26178355.368197165</v>
      </c>
      <c r="Q24" s="4">
        <f t="shared" si="4"/>
        <v>26578734.836477377</v>
      </c>
      <c r="R24" s="4">
        <f t="shared" si="4"/>
        <v>26749318.638208579</v>
      </c>
      <c r="S24" s="4">
        <f t="shared" si="4"/>
        <v>26887304.259771183</v>
      </c>
      <c r="T24" s="4">
        <f t="shared" si="4"/>
        <v>27432832.987405997</v>
      </c>
      <c r="U24" s="4">
        <f t="shared" si="4"/>
        <v>27346539.721508689</v>
      </c>
      <c r="V24" s="4">
        <f t="shared" si="4"/>
        <v>27621912.235098183</v>
      </c>
      <c r="W24" s="4">
        <f t="shared" si="4"/>
        <v>27696128.358299531</v>
      </c>
      <c r="X24" s="4">
        <f t="shared" si="4"/>
        <v>28079418.556771398</v>
      </c>
      <c r="Y24" s="4">
        <f t="shared" si="4"/>
        <v>28686647.469840374</v>
      </c>
      <c r="Z24" s="4">
        <f t="shared" si="4"/>
        <v>28506245.84902598</v>
      </c>
      <c r="AA24" s="4">
        <f t="shared" si="4"/>
        <v>28963773.959442724</v>
      </c>
    </row>
    <row r="25" spans="1:27" x14ac:dyDescent="0.2">
      <c r="A25" s="2" t="s">
        <v>70</v>
      </c>
      <c r="B25" s="5">
        <f>SUM(B17:B22)</f>
        <v>36906826.753925055</v>
      </c>
      <c r="C25" s="5">
        <f>SUM(C17:C23)</f>
        <v>37445029.531381756</v>
      </c>
      <c r="D25" s="5">
        <f t="shared" ref="D25:AA25" si="5">SUM(D17:D22)</f>
        <v>36501525.257316366</v>
      </c>
      <c r="E25" s="5">
        <f t="shared" si="5"/>
        <v>36432448.670445085</v>
      </c>
      <c r="F25" s="5">
        <f t="shared" si="5"/>
        <v>36771093.059437312</v>
      </c>
      <c r="G25" s="5">
        <f t="shared" si="5"/>
        <v>36597163.768407382</v>
      </c>
      <c r="H25" s="5">
        <f t="shared" si="5"/>
        <v>36227314.452938095</v>
      </c>
      <c r="I25" s="5">
        <f t="shared" si="5"/>
        <v>36785114.867836766</v>
      </c>
      <c r="J25" s="5">
        <f t="shared" si="5"/>
        <v>36264321.984951362</v>
      </c>
      <c r="K25" s="5">
        <f t="shared" si="5"/>
        <v>36243468.459511772</v>
      </c>
      <c r="L25" s="5">
        <f t="shared" si="5"/>
        <v>36332771.629768729</v>
      </c>
      <c r="M25" s="5">
        <f t="shared" si="5"/>
        <v>36604615.230296567</v>
      </c>
      <c r="N25" s="5">
        <f t="shared" si="5"/>
        <v>37027993.717255957</v>
      </c>
      <c r="O25" s="5">
        <f t="shared" si="5"/>
        <v>37576369.776375651</v>
      </c>
      <c r="P25" s="5">
        <f t="shared" si="5"/>
        <v>37458048.46070911</v>
      </c>
      <c r="Q25" s="5">
        <f t="shared" si="5"/>
        <v>37914826.394451901</v>
      </c>
      <c r="R25" s="5">
        <f t="shared" si="5"/>
        <v>38142090.653972961</v>
      </c>
      <c r="S25" s="5">
        <f t="shared" si="5"/>
        <v>38337040.13561438</v>
      </c>
      <c r="T25" s="5">
        <f t="shared" si="5"/>
        <v>38939817.542628422</v>
      </c>
      <c r="U25" s="5">
        <f t="shared" si="5"/>
        <v>38911059.199507236</v>
      </c>
      <c r="V25" s="5">
        <f t="shared" si="5"/>
        <v>39244254.310486704</v>
      </c>
      <c r="W25" s="5">
        <f t="shared" si="5"/>
        <v>39376582.144065008</v>
      </c>
      <c r="X25" s="5">
        <f t="shared" si="5"/>
        <v>39818274.611465693</v>
      </c>
      <c r="Y25" s="5">
        <f t="shared" si="5"/>
        <v>40484197.804808125</v>
      </c>
      <c r="Z25" s="5">
        <f t="shared" si="5"/>
        <v>40362783.935668558</v>
      </c>
      <c r="AA25" s="5">
        <f t="shared" si="5"/>
        <v>40879594.736518547</v>
      </c>
    </row>
    <row r="27" spans="1:27" x14ac:dyDescent="0.2">
      <c r="A27" s="6" t="s">
        <v>53</v>
      </c>
    </row>
    <row r="28" spans="1:27" x14ac:dyDescent="0.2">
      <c r="A28" s="2" t="s">
        <v>54</v>
      </c>
      <c r="B28" s="7">
        <f>HLOOKUP($A$2,RR_Costs[#All],B$3,FALSE)</f>
        <v>170686886.42231026</v>
      </c>
      <c r="C28" s="7">
        <f>HLOOKUP($A$2,RR_Costs[#All],C$3,FALSE)</f>
        <v>180816332.13597739</v>
      </c>
      <c r="D28" s="7">
        <f>HLOOKUP($A$2,RR_Costs[#All],D$3,FALSE)</f>
        <v>194792850.97549713</v>
      </c>
      <c r="E28" s="7">
        <f>HLOOKUP($A$2,RR_Costs[#All],E$3,FALSE)</f>
        <v>209771685.5905914</v>
      </c>
      <c r="F28" s="7">
        <f>HLOOKUP($A$2,RR_Costs[#All],F$3,FALSE)</f>
        <v>228449374.9666284</v>
      </c>
      <c r="G28" s="7">
        <f>HLOOKUP($A$2,RR_Costs[#All],G$3,FALSE)</f>
        <v>248038865.32368788</v>
      </c>
      <c r="H28" s="7">
        <f>HLOOKUP($A$2,RR_Costs[#All],H$3,FALSE)</f>
        <v>270843027.08361638</v>
      </c>
      <c r="I28" s="7">
        <f>HLOOKUP($A$2,RR_Costs[#All],I$3,FALSE)</f>
        <v>296345717.60971951</v>
      </c>
      <c r="J28" s="7">
        <f>HLOOKUP($A$2,RR_Costs[#All],J$3,FALSE)</f>
        <v>322826275.97031456</v>
      </c>
      <c r="K28" s="7">
        <f>HLOOKUP($A$2,RR_Costs[#All],K$3,FALSE)</f>
        <v>344712026.791825</v>
      </c>
      <c r="L28" s="7">
        <f>HLOOKUP($A$2,RR_Costs[#All],L$3,FALSE)</f>
        <v>368863359.84461427</v>
      </c>
      <c r="M28" s="7">
        <f>HLOOKUP($A$2,RR_Costs[#All],M$3,FALSE)</f>
        <v>396435878.17546552</v>
      </c>
      <c r="N28" s="7">
        <f>HLOOKUP($A$2,RR_Costs[#All],N$3,FALSE)</f>
        <v>429189535.85763556</v>
      </c>
      <c r="O28" s="7">
        <f>HLOOKUP($A$2,RR_Costs[#All],O$3,FALSE)</f>
        <v>464562476.32196742</v>
      </c>
      <c r="P28" s="7">
        <f>HLOOKUP($A$2,RR_Costs[#All],P$3,FALSE)</f>
        <v>511029440.86074829</v>
      </c>
      <c r="Q28" s="7">
        <f>HLOOKUP($A$2,RR_Costs[#All],Q$3,FALSE)</f>
        <v>561491690.27696609</v>
      </c>
      <c r="R28" s="7">
        <f>HLOOKUP($A$2,RR_Costs[#All],R$3,FALSE)</f>
        <v>617852575.53357804</v>
      </c>
      <c r="S28" s="7">
        <f>HLOOKUP($A$2,RR_Costs[#All],S$3,FALSE)</f>
        <v>677836252.41898715</v>
      </c>
      <c r="T28" s="7">
        <f>HLOOKUP($A$2,RR_Costs[#All],T$3,FALSE)</f>
        <v>745460222.23698437</v>
      </c>
      <c r="U28" s="7">
        <f>HLOOKUP($A$2,RR_Costs[#All],U$3,FALSE)</f>
        <v>822290214.12210917</v>
      </c>
      <c r="V28" s="7">
        <f>HLOOKUP($A$2,RR_Costs[#All],V$3,FALSE)</f>
        <v>907010158.98829257</v>
      </c>
      <c r="W28" s="7">
        <f>HLOOKUP($A$2,RR_Costs[#All],W$3,FALSE)</f>
        <v>828683773.08479273</v>
      </c>
      <c r="X28" s="7">
        <f>HLOOKUP($A$2,RR_Costs[#All],X$3,FALSE)</f>
        <v>828683773.08479273</v>
      </c>
      <c r="Y28" s="7">
        <f>HLOOKUP($A$2,RR_Costs[#All],Y$3,FALSE)</f>
        <v>828683773.08479273</v>
      </c>
      <c r="Z28" s="7">
        <f>HLOOKUP($A$2,RR_Costs[#All],Z$3,FALSE)</f>
        <v>828683773.08479273</v>
      </c>
      <c r="AA28" s="7">
        <f>HLOOKUP($A$2,RR_Costs[#All],AA$3,FALSE)</f>
        <v>828683773.08479273</v>
      </c>
    </row>
    <row r="29" spans="1:27" x14ac:dyDescent="0.2">
      <c r="A29" s="2" t="s">
        <v>69</v>
      </c>
      <c r="B29" s="7">
        <f>'As-Is Data'!B28</f>
        <v>121279015.80926913</v>
      </c>
      <c r="C29" s="7">
        <f>'As-Is Data'!C28</f>
        <v>114571505.03630991</v>
      </c>
      <c r="D29" s="7">
        <f>'As-Is Data'!D28</f>
        <v>114367401.73987141</v>
      </c>
      <c r="E29" s="7">
        <f>'As-Is Data'!E28</f>
        <v>111907502.34218712</v>
      </c>
      <c r="F29" s="7">
        <f>'As-Is Data'!F28</f>
        <v>110193397.93190935</v>
      </c>
      <c r="G29" s="7">
        <f>'As-Is Data'!G28</f>
        <v>110179805.24013174</v>
      </c>
      <c r="H29" s="7">
        <f>'As-Is Data'!H28</f>
        <v>113328609.39049369</v>
      </c>
      <c r="I29" s="7">
        <f>'As-Is Data'!I28</f>
        <v>118241399.03009555</v>
      </c>
      <c r="J29" s="7">
        <f>'As-Is Data'!J28</f>
        <v>130631501.28204127</v>
      </c>
      <c r="K29" s="7">
        <f>'As-Is Data'!K28</f>
        <v>134721036.0254702</v>
      </c>
      <c r="L29" s="7">
        <f>'As-Is Data'!L28</f>
        <v>140578964.00143841</v>
      </c>
      <c r="M29" s="7">
        <f>'As-Is Data'!M28</f>
        <v>146069634.85571453</v>
      </c>
      <c r="N29" s="7">
        <f>'As-Is Data'!N28</f>
        <v>148577800.00246775</v>
      </c>
      <c r="O29" s="7">
        <f>'As-Is Data'!O28</f>
        <v>156336506.71781647</v>
      </c>
      <c r="P29" s="7">
        <f>'As-Is Data'!P28</f>
        <v>164502502.48961103</v>
      </c>
      <c r="Q29" s="7">
        <f>'As-Is Data'!Q28</f>
        <v>179823694.38026008</v>
      </c>
      <c r="R29" s="7">
        <f>'As-Is Data'!R28</f>
        <v>193474805.96955335</v>
      </c>
      <c r="S29" s="7">
        <f>'As-Is Data'!S28</f>
        <v>200996594.86160696</v>
      </c>
      <c r="T29" s="7">
        <f>'As-Is Data'!T28</f>
        <v>208330761.33940393</v>
      </c>
      <c r="U29" s="7">
        <f>'As-Is Data'!U28</f>
        <v>217421609.06201577</v>
      </c>
      <c r="V29" s="7">
        <f>'As-Is Data'!V28</f>
        <v>231610860.01301706</v>
      </c>
      <c r="W29" s="7">
        <f>'As-Is Data'!W28</f>
        <v>237154906.25870016</v>
      </c>
      <c r="X29" s="7">
        <f>'As-Is Data'!X28</f>
        <v>246646802.63483033</v>
      </c>
      <c r="Y29" s="7">
        <f>'As-Is Data'!Y28</f>
        <v>264354130.50491071</v>
      </c>
      <c r="Z29" s="7">
        <f>'As-Is Data'!Z28</f>
        <v>271545813.91031653</v>
      </c>
      <c r="AA29" s="7">
        <f>'As-Is Data'!AA28</f>
        <v>280363026.63420779</v>
      </c>
    </row>
    <row r="30" spans="1:27" x14ac:dyDescent="0.2">
      <c r="A30" s="2" t="s">
        <v>68</v>
      </c>
      <c r="C30" s="8">
        <f t="shared" ref="C30:AA30" si="6">C28-C$29</f>
        <v>66244827.099667475</v>
      </c>
      <c r="D30" s="8">
        <f t="shared" si="6"/>
        <v>80425449.235625714</v>
      </c>
      <c r="E30" s="8">
        <f t="shared" si="6"/>
        <v>97864183.248404279</v>
      </c>
      <c r="F30" s="8">
        <f t="shared" si="6"/>
        <v>118255977.03471905</v>
      </c>
      <c r="G30" s="8">
        <f t="shared" si="6"/>
        <v>137859060.08355615</v>
      </c>
      <c r="H30" s="8">
        <f t="shared" si="6"/>
        <v>157514417.69312268</v>
      </c>
      <c r="I30" s="8">
        <f t="shared" si="6"/>
        <v>178104318.57962397</v>
      </c>
      <c r="J30" s="8">
        <f t="shared" si="6"/>
        <v>192194774.68827331</v>
      </c>
      <c r="K30" s="8">
        <f t="shared" si="6"/>
        <v>209990990.7663548</v>
      </c>
      <c r="L30" s="8">
        <f t="shared" si="6"/>
        <v>228284395.84317586</v>
      </c>
      <c r="M30" s="8">
        <f t="shared" si="6"/>
        <v>250366243.31975099</v>
      </c>
      <c r="N30" s="8">
        <f t="shared" si="6"/>
        <v>280611735.85516781</v>
      </c>
      <c r="O30" s="8">
        <f t="shared" si="6"/>
        <v>308225969.60415095</v>
      </c>
      <c r="P30" s="8">
        <f t="shared" si="6"/>
        <v>346526938.37113726</v>
      </c>
      <c r="Q30" s="8">
        <f t="shared" si="6"/>
        <v>381667995.89670599</v>
      </c>
      <c r="R30" s="8">
        <f t="shared" si="6"/>
        <v>424377769.56402469</v>
      </c>
      <c r="S30" s="8">
        <f t="shared" si="6"/>
        <v>476839657.5573802</v>
      </c>
      <c r="T30" s="8">
        <f t="shared" si="6"/>
        <v>537129460.89758039</v>
      </c>
      <c r="U30" s="8">
        <f t="shared" si="6"/>
        <v>604868605.0600934</v>
      </c>
      <c r="V30" s="8">
        <f t="shared" si="6"/>
        <v>675399298.97527552</v>
      </c>
      <c r="W30" s="8">
        <f t="shared" si="6"/>
        <v>591528866.8260926</v>
      </c>
      <c r="X30" s="8">
        <f t="shared" si="6"/>
        <v>582036970.44996238</v>
      </c>
      <c r="Y30" s="8">
        <f t="shared" si="6"/>
        <v>564329642.57988203</v>
      </c>
      <c r="Z30" s="8">
        <f t="shared" si="6"/>
        <v>557137959.17447615</v>
      </c>
      <c r="AA30" s="8">
        <f t="shared" si="6"/>
        <v>548320746.45058489</v>
      </c>
    </row>
    <row r="31" spans="1:27" x14ac:dyDescent="0.2">
      <c r="C31" s="58">
        <f>(C29-$B$29)/$B$29</f>
        <v>-5.5306441334483314E-2</v>
      </c>
      <c r="D31" s="58">
        <f t="shared" ref="D31:AA31" si="7">(D29-$B$29)/$B$29</f>
        <v>-5.6989364757604473E-2</v>
      </c>
      <c r="E31" s="58">
        <f t="shared" si="7"/>
        <v>-7.727234101091511E-2</v>
      </c>
      <c r="F31" s="58">
        <f t="shared" si="7"/>
        <v>-9.1405902359841917E-2</v>
      </c>
      <c r="G31" s="58">
        <f t="shared" si="7"/>
        <v>-9.1517980213433617E-2</v>
      </c>
      <c r="H31" s="58">
        <f t="shared" si="7"/>
        <v>-6.5554674613114761E-2</v>
      </c>
      <c r="I31" s="58">
        <f t="shared" si="7"/>
        <v>-2.5046515746390344E-2</v>
      </c>
      <c r="J31" s="58">
        <f t="shared" si="7"/>
        <v>7.7115446644788352E-2</v>
      </c>
      <c r="K31" s="58">
        <f t="shared" si="7"/>
        <v>0.11083549884129022</v>
      </c>
      <c r="L31" s="58">
        <f t="shared" si="7"/>
        <v>0.15913674812897202</v>
      </c>
      <c r="M31" s="58">
        <f t="shared" si="7"/>
        <v>0.20440979736702891</v>
      </c>
      <c r="N31" s="58">
        <f t="shared" si="7"/>
        <v>0.22509074641676161</v>
      </c>
      <c r="O31" s="58">
        <f t="shared" si="7"/>
        <v>0.28906477080652532</v>
      </c>
      <c r="P31" s="58">
        <f t="shared" si="7"/>
        <v>0.35639707654222574</v>
      </c>
      <c r="Q31" s="58">
        <f t="shared" si="7"/>
        <v>0.48272719052290075</v>
      </c>
      <c r="R31" s="58">
        <f t="shared" si="7"/>
        <v>0.59528674172145146</v>
      </c>
      <c r="S31" s="58">
        <f t="shared" si="7"/>
        <v>0.65730727216410312</v>
      </c>
      <c r="T31" s="58">
        <f t="shared" si="7"/>
        <v>0.71778077146534358</v>
      </c>
      <c r="U31" s="58">
        <f t="shared" si="7"/>
        <v>0.79273889725446334</v>
      </c>
      <c r="V31" s="58">
        <f t="shared" si="7"/>
        <v>0.90973564938276374</v>
      </c>
      <c r="W31" s="58">
        <f t="shared" si="7"/>
        <v>0.95544880271509303</v>
      </c>
      <c r="X31" s="58">
        <f t="shared" si="7"/>
        <v>1.0337137549229647</v>
      </c>
      <c r="Y31" s="58">
        <f t="shared" si="7"/>
        <v>1.1797186326169593</v>
      </c>
      <c r="Z31" s="58">
        <f t="shared" si="7"/>
        <v>1.2390172949405052</v>
      </c>
      <c r="AA31" s="58">
        <f t="shared" si="7"/>
        <v>1.3117191771668397</v>
      </c>
    </row>
    <row r="33" spans="1:30" x14ac:dyDescent="0.2">
      <c r="A33" s="6" t="s">
        <v>42</v>
      </c>
      <c r="C33" s="2">
        <f t="shared" ref="C33:AA33" si="8">C1</f>
        <v>2026</v>
      </c>
      <c r="D33" s="2">
        <f t="shared" si="8"/>
        <v>2027</v>
      </c>
      <c r="E33" s="2">
        <f t="shared" si="8"/>
        <v>2028</v>
      </c>
      <c r="F33" s="2">
        <f t="shared" si="8"/>
        <v>2029</v>
      </c>
      <c r="G33" s="2">
        <f t="shared" si="8"/>
        <v>2030</v>
      </c>
      <c r="H33" s="2">
        <f t="shared" si="8"/>
        <v>2031</v>
      </c>
      <c r="I33" s="2">
        <f t="shared" si="8"/>
        <v>2032</v>
      </c>
      <c r="J33" s="2">
        <f t="shared" si="8"/>
        <v>2033</v>
      </c>
      <c r="K33" s="2">
        <f t="shared" si="8"/>
        <v>2034</v>
      </c>
      <c r="L33" s="2">
        <f t="shared" si="8"/>
        <v>2035</v>
      </c>
      <c r="M33" s="2">
        <f t="shared" si="8"/>
        <v>2036</v>
      </c>
      <c r="N33" s="2">
        <f t="shared" si="8"/>
        <v>2037</v>
      </c>
      <c r="O33" s="2">
        <f t="shared" si="8"/>
        <v>2038</v>
      </c>
      <c r="P33" s="2">
        <f t="shared" si="8"/>
        <v>2039</v>
      </c>
      <c r="Q33" s="2">
        <f t="shared" si="8"/>
        <v>2040</v>
      </c>
      <c r="R33" s="2">
        <f t="shared" si="8"/>
        <v>2041</v>
      </c>
      <c r="S33" s="2">
        <f t="shared" si="8"/>
        <v>2042</v>
      </c>
      <c r="T33" s="2">
        <f t="shared" si="8"/>
        <v>2043</v>
      </c>
      <c r="U33" s="2">
        <f t="shared" si="8"/>
        <v>2044</v>
      </c>
      <c r="V33" s="2">
        <f t="shared" si="8"/>
        <v>2045</v>
      </c>
      <c r="W33" s="2">
        <f t="shared" si="8"/>
        <v>2046</v>
      </c>
      <c r="X33" s="2">
        <f t="shared" si="8"/>
        <v>2047</v>
      </c>
      <c r="Y33" s="2">
        <f t="shared" si="8"/>
        <v>2048</v>
      </c>
      <c r="Z33" s="2">
        <f t="shared" si="8"/>
        <v>2049</v>
      </c>
      <c r="AA33" s="2">
        <f t="shared" si="8"/>
        <v>2050</v>
      </c>
      <c r="AC33" s="2" t="s">
        <v>21</v>
      </c>
      <c r="AD33" s="2">
        <v>1</v>
      </c>
    </row>
    <row r="34" spans="1:30" x14ac:dyDescent="0.2">
      <c r="A34" s="2" t="str">
        <f t="shared" ref="A34:A40" si="9">A17</f>
        <v>WA503</v>
      </c>
      <c r="B34" s="7">
        <f>'As-Is Data'!B32</f>
        <v>80.22</v>
      </c>
      <c r="C34" s="7">
        <f>$B34+($B34/3*C$31)+((C17/C$25*C$30)/C6/12)</f>
        <v>88.422572064048339</v>
      </c>
      <c r="D34" s="7">
        <f t="shared" ref="D34:AA38" si="10">$B34+($B34/3*D$31)+((D17/D$25*D$30)/D6/12)</f>
        <v>90.885225322684789</v>
      </c>
      <c r="E34" s="7">
        <f t="shared" si="10"/>
        <v>92.930721598191639</v>
      </c>
      <c r="F34" s="7">
        <f t="shared" si="10"/>
        <v>95.711690523921988</v>
      </c>
      <c r="G34" s="7">
        <f t="shared" si="10"/>
        <v>98.589950855052422</v>
      </c>
      <c r="H34" s="7">
        <f t="shared" si="10"/>
        <v>102.07338442962933</v>
      </c>
      <c r="I34" s="7">
        <f t="shared" si="10"/>
        <v>106.40210200216862</v>
      </c>
      <c r="J34" s="7">
        <f t="shared" si="10"/>
        <v>110.95710905215397</v>
      </c>
      <c r="K34" s="7">
        <f t="shared" si="10"/>
        <v>114.44668113619832</v>
      </c>
      <c r="L34" s="7">
        <f t="shared" si="10"/>
        <v>118.44636214513871</v>
      </c>
      <c r="M34" s="7">
        <f t="shared" si="10"/>
        <v>122.46639983781435</v>
      </c>
      <c r="N34" s="7">
        <f t="shared" si="10"/>
        <v>127.13396696363313</v>
      </c>
      <c r="O34" s="7">
        <f t="shared" si="10"/>
        <v>132.55590740797217</v>
      </c>
      <c r="P34" s="7">
        <f t="shared" si="10"/>
        <v>139.01284431935969</v>
      </c>
      <c r="Q34" s="7">
        <f t="shared" si="10"/>
        <v>146.96376193903134</v>
      </c>
      <c r="R34" s="7">
        <f t="shared" si="10"/>
        <v>155.3422218770086</v>
      </c>
      <c r="S34" s="7">
        <f t="shared" si="10"/>
        <v>163.55614548170502</v>
      </c>
      <c r="T34" s="7">
        <f t="shared" si="10"/>
        <v>173.04342800562074</v>
      </c>
      <c r="U34" s="7">
        <f t="shared" si="10"/>
        <v>183.42109154529714</v>
      </c>
      <c r="V34" s="7">
        <f t="shared" si="10"/>
        <v>195.25145013061234</v>
      </c>
      <c r="W34" s="7">
        <f t="shared" si="10"/>
        <v>184.08599988376255</v>
      </c>
      <c r="X34" s="7">
        <f t="shared" si="10"/>
        <v>184.14243924906202</v>
      </c>
      <c r="Y34" s="7">
        <f t="shared" si="10"/>
        <v>185.41522475292834</v>
      </c>
      <c r="Z34" s="7">
        <f t="shared" si="10"/>
        <v>185.01593961465392</v>
      </c>
      <c r="AA34" s="7">
        <f t="shared" si="10"/>
        <v>185.33787773353339</v>
      </c>
      <c r="AC34" s="2" t="str">
        <f t="shared" ref="AC34:AC40" si="11">A34</f>
        <v>WA503</v>
      </c>
      <c r="AD34" s="2">
        <v>2</v>
      </c>
    </row>
    <row r="35" spans="1:30" x14ac:dyDescent="0.2">
      <c r="A35" s="2" t="str">
        <f t="shared" si="9"/>
        <v>WA504</v>
      </c>
      <c r="B35" s="7">
        <f>'As-Is Data'!B33</f>
        <v>377.87</v>
      </c>
      <c r="C35" s="7">
        <f>$B35+($B35/3*C$31)+((C18/C$25*C$30)/C7/12)</f>
        <v>423.11031693375793</v>
      </c>
      <c r="D35" s="7">
        <f t="shared" ref="D35:R35" si="12">$B35+($B35/3*D$31)+((D18/D$25*D$30)/D7/12)</f>
        <v>436.25129571418273</v>
      </c>
      <c r="E35" s="7">
        <f t="shared" si="12"/>
        <v>447.73265549819632</v>
      </c>
      <c r="F35" s="7">
        <f t="shared" si="12"/>
        <v>462.83967580668872</v>
      </c>
      <c r="G35" s="7">
        <f t="shared" si="12"/>
        <v>478.55887554921702</v>
      </c>
      <c r="H35" s="7">
        <f t="shared" si="12"/>
        <v>497.20521496664162</v>
      </c>
      <c r="I35" s="7">
        <f t="shared" si="12"/>
        <v>519.45732152365042</v>
      </c>
      <c r="J35" s="7">
        <f t="shared" si="12"/>
        <v>542.67632926570138</v>
      </c>
      <c r="K35" s="7">
        <f t="shared" si="12"/>
        <v>560.97600449299136</v>
      </c>
      <c r="L35" s="7">
        <f t="shared" si="12"/>
        <v>581.62700084096878</v>
      </c>
      <c r="M35" s="7">
        <f t="shared" si="12"/>
        <v>602.87965017174906</v>
      </c>
      <c r="N35" s="7">
        <f t="shared" si="12"/>
        <v>627.47343579538835</v>
      </c>
      <c r="O35" s="7">
        <f t="shared" si="12"/>
        <v>655.37245288798692</v>
      </c>
      <c r="P35" s="7">
        <f t="shared" si="12"/>
        <v>689.9130323588455</v>
      </c>
      <c r="Q35" s="7">
        <f t="shared" si="12"/>
        <v>730.56644340678486</v>
      </c>
      <c r="R35" s="7">
        <f t="shared" si="12"/>
        <v>774.12193139136343</v>
      </c>
      <c r="S35" s="7">
        <f t="shared" si="10"/>
        <v>817.63528766482966</v>
      </c>
      <c r="T35" s="7">
        <f t="shared" si="10"/>
        <v>867.61106450082582</v>
      </c>
      <c r="U35" s="7">
        <f t="shared" si="10"/>
        <v>923.92532746156871</v>
      </c>
      <c r="V35" s="7">
        <f t="shared" si="10"/>
        <v>986.50569828241976</v>
      </c>
      <c r="W35" s="7">
        <f t="shared" si="10"/>
        <v>925.45315564982673</v>
      </c>
      <c r="X35" s="7">
        <f t="shared" si="10"/>
        <v>923.91871069354784</v>
      </c>
      <c r="Y35" s="7">
        <f t="shared" si="10"/>
        <v>927.53709305627035</v>
      </c>
      <c r="Z35" s="7">
        <f t="shared" si="10"/>
        <v>925.02983398214201</v>
      </c>
      <c r="AA35" s="7">
        <f t="shared" si="10"/>
        <v>925.35029339848643</v>
      </c>
      <c r="AC35" s="2" t="str">
        <f t="shared" si="11"/>
        <v>WA504</v>
      </c>
      <c r="AD35" s="2">
        <v>3</v>
      </c>
    </row>
    <row r="36" spans="1:30" x14ac:dyDescent="0.2">
      <c r="A36" s="2" t="str">
        <f t="shared" si="9"/>
        <v>WA505</v>
      </c>
      <c r="B36" s="7">
        <f>'As-Is Data'!B34</f>
        <v>2506.56</v>
      </c>
      <c r="C36" s="7">
        <f>$B36+($B36/3*C$31)+((C19/C$25*C$30)/C8/12)</f>
        <v>2871.9676408892983</v>
      </c>
      <c r="D36" s="7">
        <f t="shared" si="10"/>
        <v>2976.8661882284728</v>
      </c>
      <c r="E36" s="7">
        <f t="shared" si="10"/>
        <v>3073.8652118682135</v>
      </c>
      <c r="F36" s="7">
        <f t="shared" si="10"/>
        <v>3189.7187050047996</v>
      </c>
      <c r="G36" s="7">
        <f t="shared" si="10"/>
        <v>3315.9828136158826</v>
      </c>
      <c r="H36" s="7">
        <f t="shared" si="10"/>
        <v>3460.7489873923355</v>
      </c>
      <c r="I36" s="7">
        <f t="shared" si="10"/>
        <v>3629.6417974474216</v>
      </c>
      <c r="J36" s="7">
        <f t="shared" si="10"/>
        <v>3803.4893867232167</v>
      </c>
      <c r="K36" s="7">
        <f t="shared" si="10"/>
        <v>3942.920016106505</v>
      </c>
      <c r="L36" s="7">
        <f t="shared" si="10"/>
        <v>4095.8874891957912</v>
      </c>
      <c r="M36" s="7">
        <f t="shared" si="10"/>
        <v>4265.1864593602095</v>
      </c>
      <c r="N36" s="7">
        <f t="shared" si="10"/>
        <v>4453.3451873059576</v>
      </c>
      <c r="O36" s="7">
        <f t="shared" si="10"/>
        <v>4661.0027851370514</v>
      </c>
      <c r="P36" s="7">
        <f t="shared" si="10"/>
        <v>4940.3447079901853</v>
      </c>
      <c r="Q36" s="7">
        <f t="shared" si="10"/>
        <v>5233.7515906257258</v>
      </c>
      <c r="R36" s="7">
        <f t="shared" si="10"/>
        <v>5552.4014836531005</v>
      </c>
      <c r="S36" s="7">
        <f t="shared" si="10"/>
        <v>5884.0126513181312</v>
      </c>
      <c r="T36" s="7">
        <f t="shared" si="10"/>
        <v>6262.4498809143379</v>
      </c>
      <c r="U36" s="7">
        <f t="shared" si="10"/>
        <v>6628.1752576094541</v>
      </c>
      <c r="V36" s="7">
        <f t="shared" si="10"/>
        <v>7072.0618978760886</v>
      </c>
      <c r="W36" s="7">
        <f t="shared" si="10"/>
        <v>6633.5196413162312</v>
      </c>
      <c r="X36" s="7">
        <f t="shared" si="10"/>
        <v>6632.0415582037385</v>
      </c>
      <c r="Y36" s="7">
        <f t="shared" si="10"/>
        <v>6611.4309459820288</v>
      </c>
      <c r="Z36" s="7">
        <f t="shared" si="10"/>
        <v>6571.4866939980357</v>
      </c>
      <c r="AA36" s="7">
        <f t="shared" si="10"/>
        <v>6551.5056077040736</v>
      </c>
      <c r="AC36" s="2" t="str">
        <f t="shared" si="11"/>
        <v>WA505</v>
      </c>
      <c r="AD36" s="2">
        <v>4</v>
      </c>
    </row>
    <row r="37" spans="1:30" x14ac:dyDescent="0.2">
      <c r="A37" s="2" t="str">
        <f t="shared" si="9"/>
        <v>WA511</v>
      </c>
      <c r="B37" s="7">
        <f>'As-Is Data'!B35</f>
        <v>16516.68</v>
      </c>
      <c r="C37" s="7">
        <f>$B37+($B37/3*C$31)+((C20/C$25*C$30)/C9/12)</f>
        <v>19045.821850983393</v>
      </c>
      <c r="D37" s="7">
        <f t="shared" si="10"/>
        <v>19796.518771968254</v>
      </c>
      <c r="E37" s="7">
        <f t="shared" si="10"/>
        <v>20516.232666752283</v>
      </c>
      <c r="F37" s="7">
        <f t="shared" si="10"/>
        <v>21401.951817190915</v>
      </c>
      <c r="G37" s="7">
        <f t="shared" si="10"/>
        <v>22292.20609473914</v>
      </c>
      <c r="H37" s="7">
        <f t="shared" si="10"/>
        <v>23350.85752361959</v>
      </c>
      <c r="I37" s="7">
        <f t="shared" si="10"/>
        <v>24629.302786614084</v>
      </c>
      <c r="J37" s="7">
        <f t="shared" si="10"/>
        <v>25879.171771079389</v>
      </c>
      <c r="K37" s="7">
        <f t="shared" si="10"/>
        <v>26910.202646404141</v>
      </c>
      <c r="L37" s="7">
        <f t="shared" si="10"/>
        <v>28080.128021337892</v>
      </c>
      <c r="M37" s="7">
        <f t="shared" si="10"/>
        <v>29494.274705392563</v>
      </c>
      <c r="N37" s="7">
        <f t="shared" si="10"/>
        <v>30963.114487909486</v>
      </c>
      <c r="O37" s="7">
        <f t="shared" si="10"/>
        <v>32569.74755536273</v>
      </c>
      <c r="P37" s="7">
        <f t="shared" si="10"/>
        <v>34657.700087764708</v>
      </c>
      <c r="Q37" s="7">
        <f t="shared" si="10"/>
        <v>36844.645407876495</v>
      </c>
      <c r="R37" s="7">
        <f t="shared" si="10"/>
        <v>39411.407869356561</v>
      </c>
      <c r="S37" s="7">
        <f t="shared" si="10"/>
        <v>42002.193405532664</v>
      </c>
      <c r="T37" s="7">
        <f t="shared" si="10"/>
        <v>44972.498659666584</v>
      </c>
      <c r="U37" s="7">
        <f t="shared" si="10"/>
        <v>47463.051436320646</v>
      </c>
      <c r="V37" s="7">
        <f t="shared" si="10"/>
        <v>50853.336930810809</v>
      </c>
      <c r="W37" s="7">
        <f t="shared" si="10"/>
        <v>47742.124337530084</v>
      </c>
      <c r="X37" s="7">
        <f t="shared" si="10"/>
        <v>48047.471113452455</v>
      </c>
      <c r="Y37" s="7">
        <f t="shared" si="10"/>
        <v>47706.436180575329</v>
      </c>
      <c r="Z37" s="7">
        <f t="shared" si="10"/>
        <v>47435.442177499091</v>
      </c>
      <c r="AA37" s="7">
        <f t="shared" si="10"/>
        <v>47375.548961448418</v>
      </c>
      <c r="AC37" s="2" t="str">
        <f t="shared" si="11"/>
        <v>WA511</v>
      </c>
      <c r="AD37" s="2">
        <v>5</v>
      </c>
    </row>
    <row r="38" spans="1:30" x14ac:dyDescent="0.2">
      <c r="A38" s="2" t="str">
        <f t="shared" si="9"/>
        <v>WA570</v>
      </c>
      <c r="B38" s="7">
        <f>'As-Is Data'!B36</f>
        <v>26271.51</v>
      </c>
      <c r="C38" s="7">
        <f>$B38+($B38/3*C$31)+((C21/C$25*C$30)/C10/12)</f>
        <v>29451.666725575113</v>
      </c>
      <c r="D38" s="7">
        <f t="shared" si="10"/>
        <v>30383.066314718777</v>
      </c>
      <c r="E38" s="7">
        <f t="shared" si="10"/>
        <v>31187.809668784026</v>
      </c>
      <c r="F38" s="7">
        <f t="shared" si="10"/>
        <v>32238.429723616759</v>
      </c>
      <c r="G38" s="7">
        <f t="shared" si="10"/>
        <v>33359.156871338746</v>
      </c>
      <c r="H38" s="7">
        <f t="shared" si="10"/>
        <v>34683.735433745744</v>
      </c>
      <c r="I38" s="7">
        <f t="shared" si="10"/>
        <v>36218.61112866507</v>
      </c>
      <c r="J38" s="7">
        <f t="shared" si="10"/>
        <v>37849.915477087125</v>
      </c>
      <c r="K38" s="7">
        <f t="shared" si="10"/>
        <v>39163.370662682202</v>
      </c>
      <c r="L38" s="7">
        <f t="shared" si="10"/>
        <v>40568.35908258392</v>
      </c>
      <c r="M38" s="7">
        <f t="shared" si="10"/>
        <v>42083.169846193196</v>
      </c>
      <c r="N38" s="7">
        <f t="shared" si="10"/>
        <v>43792.905765756746</v>
      </c>
      <c r="O38" s="7">
        <f t="shared" si="10"/>
        <v>45805.223263170847</v>
      </c>
      <c r="P38" s="7">
        <f t="shared" si="10"/>
        <v>48247.219479193547</v>
      </c>
      <c r="Q38" s="7">
        <f t="shared" si="10"/>
        <v>51040.151756151274</v>
      </c>
      <c r="R38" s="7">
        <f t="shared" si="10"/>
        <v>54052.384364312398</v>
      </c>
      <c r="S38" s="7">
        <f t="shared" si="10"/>
        <v>57180.259102146869</v>
      </c>
      <c r="T38" s="7">
        <f t="shared" si="10"/>
        <v>60701.807367437214</v>
      </c>
      <c r="U38" s="7">
        <f t="shared" si="10"/>
        <v>64595.79283717151</v>
      </c>
      <c r="V38" s="7">
        <f t="shared" si="10"/>
        <v>69041.198015301081</v>
      </c>
      <c r="W38" s="7">
        <f t="shared" si="10"/>
        <v>64764.633975436023</v>
      </c>
      <c r="X38" s="7">
        <f t="shared" si="10"/>
        <v>64620.181377551984</v>
      </c>
      <c r="Y38" s="7">
        <f t="shared" si="10"/>
        <v>64822.338997427403</v>
      </c>
      <c r="Z38" s="7">
        <f t="shared" si="10"/>
        <v>64693.928689495238</v>
      </c>
      <c r="AA38" s="7">
        <f t="shared" si="10"/>
        <v>69220.062491533012</v>
      </c>
      <c r="AC38" s="2" t="str">
        <f t="shared" si="11"/>
        <v>WA570</v>
      </c>
      <c r="AD38" s="2">
        <v>6</v>
      </c>
    </row>
    <row r="39" spans="1:30" x14ac:dyDescent="0.2">
      <c r="A39" s="2" t="str">
        <f t="shared" si="9"/>
        <v>WA Non-Core</v>
      </c>
      <c r="B39" s="7">
        <f>'As-Is Data'!B37</f>
        <v>19769.419999999998</v>
      </c>
      <c r="C39" s="7">
        <f>$B39+((C22/C$25*C$30)/C11/12)</f>
        <v>28675.302871363558</v>
      </c>
      <c r="D39" s="7">
        <f t="shared" ref="D39:AA39" si="13">$B39+((D22/D$25*D$30)/D11/12)</f>
        <v>30916.669724726082</v>
      </c>
      <c r="E39" s="7">
        <f t="shared" si="13"/>
        <v>33427.407890719391</v>
      </c>
      <c r="F39" s="7">
        <f t="shared" si="13"/>
        <v>36203.066151454026</v>
      </c>
      <c r="G39" s="7">
        <f t="shared" si="13"/>
        <v>39114.535023750388</v>
      </c>
      <c r="H39" s="7">
        <f t="shared" si="13"/>
        <v>42209.978715731311</v>
      </c>
      <c r="I39" s="7">
        <f t="shared" si="13"/>
        <v>44883.535643137031</v>
      </c>
      <c r="J39" s="7">
        <f t="shared" si="13"/>
        <v>47397.050046269535</v>
      </c>
      <c r="K39" s="7">
        <f t="shared" si="13"/>
        <v>50123.605913122243</v>
      </c>
      <c r="L39" s="7">
        <f t="shared" si="13"/>
        <v>52851.395755336947</v>
      </c>
      <c r="M39" s="7">
        <f t="shared" si="13"/>
        <v>55962.01557544931</v>
      </c>
      <c r="N39" s="7">
        <f t="shared" si="13"/>
        <v>60070.948136244893</v>
      </c>
      <c r="O39" s="7">
        <f t="shared" si="13"/>
        <v>63608.994788709308</v>
      </c>
      <c r="P39" s="7">
        <f t="shared" si="13"/>
        <v>69459.516797655844</v>
      </c>
      <c r="Q39" s="7">
        <f t="shared" si="13"/>
        <v>74109.556233390293</v>
      </c>
      <c r="R39" s="7">
        <f t="shared" si="13"/>
        <v>80130.672637737938</v>
      </c>
      <c r="S39" s="7">
        <f t="shared" si="13"/>
        <v>87585.075127785996</v>
      </c>
      <c r="T39" s="7">
        <f t="shared" si="13"/>
        <v>95352.971878756623</v>
      </c>
      <c r="U39" s="7">
        <f t="shared" si="13"/>
        <v>105373.85946676764</v>
      </c>
      <c r="V39" s="7">
        <f t="shared" si="13"/>
        <v>115018.08188131615</v>
      </c>
      <c r="W39" s="7">
        <f t="shared" si="13"/>
        <v>103325.55576943743</v>
      </c>
      <c r="X39" s="7">
        <f t="shared" si="13"/>
        <v>101479.30825143566</v>
      </c>
      <c r="Y39" s="7">
        <f t="shared" si="13"/>
        <v>98079.896972135844</v>
      </c>
      <c r="Z39" s="7">
        <f t="shared" si="13"/>
        <v>97702.213155800186</v>
      </c>
      <c r="AA39" s="7">
        <f t="shared" si="13"/>
        <v>95877.850195102044</v>
      </c>
      <c r="AC39" s="2" t="str">
        <f t="shared" si="11"/>
        <v>WA Non-Core</v>
      </c>
      <c r="AD39" s="2">
        <v>7</v>
      </c>
    </row>
    <row r="40" spans="1:30" x14ac:dyDescent="0.2">
      <c r="A40" s="2" t="str">
        <f t="shared" si="9"/>
        <v>WA503 - LI</v>
      </c>
      <c r="B40" s="7">
        <f>B34</f>
        <v>80.22</v>
      </c>
      <c r="C40" s="7">
        <f>$B$40+($B$40/3*C$31)</f>
        <v>78.741105758715918</v>
      </c>
      <c r="D40" s="7">
        <f t="shared" ref="D40:AA40" si="14">$B$40+($B$40/3*D$31)</f>
        <v>78.696104386381649</v>
      </c>
      <c r="E40" s="7">
        <f t="shared" si="14"/>
        <v>78.153737601368135</v>
      </c>
      <c r="F40" s="7">
        <f t="shared" si="14"/>
        <v>77.775806170897823</v>
      </c>
      <c r="G40" s="7">
        <f t="shared" si="14"/>
        <v>77.772809209092784</v>
      </c>
      <c r="H40" s="7">
        <f t="shared" si="14"/>
        <v>78.467068000845316</v>
      </c>
      <c r="I40" s="7">
        <f t="shared" si="14"/>
        <v>79.550256168941516</v>
      </c>
      <c r="J40" s="7">
        <f t="shared" si="14"/>
        <v>82.282067043281643</v>
      </c>
      <c r="K40" s="7">
        <f t="shared" si="14"/>
        <v>83.183741239016101</v>
      </c>
      <c r="L40" s="7">
        <f t="shared" si="14"/>
        <v>84.475316644968714</v>
      </c>
      <c r="M40" s="7">
        <f t="shared" si="14"/>
        <v>85.685917981594358</v>
      </c>
      <c r="N40" s="7">
        <f t="shared" si="14"/>
        <v>86.238926559184208</v>
      </c>
      <c r="O40" s="7">
        <f t="shared" si="14"/>
        <v>87.949591971366488</v>
      </c>
      <c r="P40" s="7">
        <f t="shared" si="14"/>
        <v>89.750057826739109</v>
      </c>
      <c r="Q40" s="7">
        <f t="shared" si="14"/>
        <v>93.128125074582357</v>
      </c>
      <c r="R40" s="7">
        <f t="shared" si="14"/>
        <v>96.137967473631605</v>
      </c>
      <c r="S40" s="7">
        <f t="shared" si="14"/>
        <v>97.796396457668124</v>
      </c>
      <c r="T40" s="7">
        <f t="shared" si="14"/>
        <v>99.413457828983283</v>
      </c>
      <c r="U40" s="7">
        <f t="shared" si="14"/>
        <v>101.41783811258435</v>
      </c>
      <c r="V40" s="7">
        <f t="shared" si="14"/>
        <v>104.54633126449511</v>
      </c>
      <c r="W40" s="7">
        <f t="shared" si="14"/>
        <v>105.76870098460158</v>
      </c>
      <c r="X40" s="7">
        <f t="shared" si="14"/>
        <v>107.86150580664007</v>
      </c>
      <c r="Y40" s="7">
        <f t="shared" si="14"/>
        <v>111.76567623617748</v>
      </c>
      <c r="Z40" s="7">
        <f t="shared" si="14"/>
        <v>113.35132246670911</v>
      </c>
      <c r="AA40" s="7">
        <f t="shared" si="14"/>
        <v>115.29537079744129</v>
      </c>
      <c r="AC40" s="2" t="str">
        <f t="shared" si="11"/>
        <v>WA503 - LI</v>
      </c>
      <c r="AD40" s="2">
        <v>8</v>
      </c>
    </row>
    <row r="41" spans="1:30" x14ac:dyDescent="0.2">
      <c r="B41" s="7"/>
      <c r="C41" s="7"/>
      <c r="D41" s="7"/>
    </row>
    <row r="42" spans="1:30" x14ac:dyDescent="0.2">
      <c r="A42" s="2">
        <v>1</v>
      </c>
      <c r="B42" s="2">
        <v>2</v>
      </c>
      <c r="C42" s="2">
        <v>3</v>
      </c>
      <c r="D42" s="2">
        <v>4</v>
      </c>
      <c r="E42" s="2">
        <v>5</v>
      </c>
      <c r="F42" s="2">
        <v>6</v>
      </c>
      <c r="G42" s="2">
        <v>7</v>
      </c>
      <c r="H42" s="2">
        <v>8</v>
      </c>
      <c r="I42" s="2">
        <v>9</v>
      </c>
      <c r="J42" s="2">
        <v>10</v>
      </c>
      <c r="K42" s="2">
        <v>11</v>
      </c>
      <c r="L42" s="2">
        <v>12</v>
      </c>
      <c r="M42" s="2">
        <v>13</v>
      </c>
      <c r="N42" s="2">
        <v>14</v>
      </c>
      <c r="O42" s="2">
        <v>15</v>
      </c>
      <c r="P42" s="2">
        <v>16</v>
      </c>
      <c r="Q42" s="2">
        <v>17</v>
      </c>
      <c r="R42" s="2">
        <v>18</v>
      </c>
      <c r="S42" s="2">
        <v>19</v>
      </c>
      <c r="T42" s="2">
        <v>20</v>
      </c>
      <c r="U42" s="2">
        <v>21</v>
      </c>
      <c r="V42" s="2">
        <v>22</v>
      </c>
      <c r="W42" s="2">
        <v>23</v>
      </c>
      <c r="X42" s="2">
        <v>24</v>
      </c>
      <c r="Y42" s="2">
        <v>25</v>
      </c>
      <c r="Z42" s="2">
        <v>26</v>
      </c>
      <c r="AA42" s="2">
        <v>27</v>
      </c>
    </row>
    <row r="43" spans="1:30" x14ac:dyDescent="0.2">
      <c r="B43" s="7"/>
    </row>
    <row r="44" spans="1:30" x14ac:dyDescent="0.2">
      <c r="A44" s="2" t="str">
        <f t="shared" ref="A44:A50" si="15">A34</f>
        <v>WA503</v>
      </c>
      <c r="B44" s="4">
        <f t="shared" ref="B44:AA44" si="16">B6</f>
        <v>193765</v>
      </c>
      <c r="C44" s="4">
        <f t="shared" si="16"/>
        <v>189015</v>
      </c>
      <c r="D44" s="4">
        <f t="shared" si="16"/>
        <v>185776</v>
      </c>
      <c r="E44" s="4">
        <f t="shared" si="16"/>
        <v>183647</v>
      </c>
      <c r="F44" s="4">
        <f t="shared" si="16"/>
        <v>181554</v>
      </c>
      <c r="G44" s="4">
        <f t="shared" si="16"/>
        <v>179462</v>
      </c>
      <c r="H44" s="4">
        <f t="shared" si="16"/>
        <v>177369</v>
      </c>
      <c r="I44" s="4">
        <f t="shared" si="16"/>
        <v>175279</v>
      </c>
      <c r="J44" s="4">
        <f t="shared" si="16"/>
        <v>173210</v>
      </c>
      <c r="K44" s="4">
        <f t="shared" si="16"/>
        <v>171161</v>
      </c>
      <c r="L44" s="4">
        <f t="shared" si="16"/>
        <v>169104</v>
      </c>
      <c r="M44" s="4">
        <f t="shared" si="16"/>
        <v>171816</v>
      </c>
      <c r="N44" s="4">
        <f t="shared" si="16"/>
        <v>174549</v>
      </c>
      <c r="O44" s="4">
        <f t="shared" si="16"/>
        <v>177289</v>
      </c>
      <c r="P44" s="4">
        <f t="shared" si="16"/>
        <v>180038</v>
      </c>
      <c r="Q44" s="4">
        <f t="shared" si="16"/>
        <v>182816</v>
      </c>
      <c r="R44" s="4">
        <f t="shared" si="16"/>
        <v>185596</v>
      </c>
      <c r="S44" s="4">
        <f t="shared" si="16"/>
        <v>188388</v>
      </c>
      <c r="T44" s="4">
        <f t="shared" si="16"/>
        <v>191191</v>
      </c>
      <c r="U44" s="4">
        <f t="shared" si="16"/>
        <v>194083</v>
      </c>
      <c r="V44" s="4">
        <f t="shared" si="16"/>
        <v>196917</v>
      </c>
      <c r="W44" s="4">
        <f t="shared" si="16"/>
        <v>199748</v>
      </c>
      <c r="X44" s="4">
        <f t="shared" si="16"/>
        <v>202579</v>
      </c>
      <c r="Y44" s="4">
        <f t="shared" si="16"/>
        <v>205479</v>
      </c>
      <c r="Z44" s="4">
        <f t="shared" si="16"/>
        <v>208388</v>
      </c>
      <c r="AA44" s="4">
        <f t="shared" si="16"/>
        <v>211306</v>
      </c>
    </row>
    <row r="45" spans="1:30" x14ac:dyDescent="0.2">
      <c r="A45" s="2" t="str">
        <f t="shared" si="15"/>
        <v>WA504</v>
      </c>
      <c r="B45" s="4">
        <f t="shared" ref="B45:AA45" si="17">B7</f>
        <v>27715</v>
      </c>
      <c r="C45" s="4">
        <f t="shared" si="17"/>
        <v>27715</v>
      </c>
      <c r="D45" s="4">
        <f t="shared" si="17"/>
        <v>27877</v>
      </c>
      <c r="E45" s="4">
        <f t="shared" si="17"/>
        <v>28110</v>
      </c>
      <c r="F45" s="4">
        <f t="shared" si="17"/>
        <v>28346</v>
      </c>
      <c r="G45" s="4">
        <f t="shared" si="17"/>
        <v>28585</v>
      </c>
      <c r="H45" s="4">
        <f t="shared" si="17"/>
        <v>28826</v>
      </c>
      <c r="I45" s="4">
        <f t="shared" si="17"/>
        <v>29070</v>
      </c>
      <c r="J45" s="4">
        <f t="shared" si="17"/>
        <v>29317</v>
      </c>
      <c r="K45" s="4">
        <f t="shared" si="17"/>
        <v>29567</v>
      </c>
      <c r="L45" s="4">
        <f t="shared" si="17"/>
        <v>29819</v>
      </c>
      <c r="M45" s="4">
        <f t="shared" si="17"/>
        <v>30074</v>
      </c>
      <c r="N45" s="4">
        <f t="shared" si="17"/>
        <v>30332</v>
      </c>
      <c r="O45" s="4">
        <f t="shared" si="17"/>
        <v>30593</v>
      </c>
      <c r="P45" s="4">
        <f t="shared" si="17"/>
        <v>30857</v>
      </c>
      <c r="Q45" s="4">
        <f t="shared" si="17"/>
        <v>31125</v>
      </c>
      <c r="R45" s="4">
        <f t="shared" si="17"/>
        <v>31395</v>
      </c>
      <c r="S45" s="4">
        <f t="shared" si="17"/>
        <v>31669</v>
      </c>
      <c r="T45" s="4">
        <f t="shared" si="17"/>
        <v>31945</v>
      </c>
      <c r="U45" s="4">
        <f t="shared" si="17"/>
        <v>32227</v>
      </c>
      <c r="V45" s="4">
        <f t="shared" si="17"/>
        <v>32510</v>
      </c>
      <c r="W45" s="4">
        <f t="shared" si="17"/>
        <v>32796</v>
      </c>
      <c r="X45" s="4">
        <f t="shared" si="17"/>
        <v>33085</v>
      </c>
      <c r="Y45" s="4">
        <f t="shared" si="17"/>
        <v>33380</v>
      </c>
      <c r="Z45" s="4">
        <f t="shared" si="17"/>
        <v>33678</v>
      </c>
      <c r="AA45" s="4">
        <f t="shared" si="17"/>
        <v>33979</v>
      </c>
    </row>
    <row r="46" spans="1:30" x14ac:dyDescent="0.2">
      <c r="A46" s="2" t="str">
        <f t="shared" si="15"/>
        <v>WA505</v>
      </c>
      <c r="B46" s="4">
        <f t="shared" ref="B46:AA46" si="18">B8</f>
        <v>492</v>
      </c>
      <c r="C46" s="4">
        <f t="shared" si="18"/>
        <v>494</v>
      </c>
      <c r="D46" s="4">
        <f t="shared" si="18"/>
        <v>496</v>
      </c>
      <c r="E46" s="4">
        <f t="shared" si="18"/>
        <v>498</v>
      </c>
      <c r="F46" s="4">
        <f t="shared" si="18"/>
        <v>500</v>
      </c>
      <c r="G46" s="4">
        <f t="shared" si="18"/>
        <v>502</v>
      </c>
      <c r="H46" s="4">
        <f t="shared" si="18"/>
        <v>504</v>
      </c>
      <c r="I46" s="4">
        <f t="shared" si="18"/>
        <v>506</v>
      </c>
      <c r="J46" s="4">
        <f t="shared" si="18"/>
        <v>508</v>
      </c>
      <c r="K46" s="4">
        <f t="shared" si="18"/>
        <v>510</v>
      </c>
      <c r="L46" s="4">
        <f t="shared" si="18"/>
        <v>512</v>
      </c>
      <c r="M46" s="4">
        <f t="shared" si="18"/>
        <v>514</v>
      </c>
      <c r="N46" s="4">
        <f t="shared" si="18"/>
        <v>516</v>
      </c>
      <c r="O46" s="4">
        <f t="shared" si="18"/>
        <v>518</v>
      </c>
      <c r="P46" s="4">
        <f t="shared" si="18"/>
        <v>519</v>
      </c>
      <c r="Q46" s="4">
        <f t="shared" si="18"/>
        <v>521</v>
      </c>
      <c r="R46" s="4">
        <f t="shared" si="18"/>
        <v>523</v>
      </c>
      <c r="S46" s="4">
        <f t="shared" si="18"/>
        <v>525</v>
      </c>
      <c r="T46" s="4">
        <f t="shared" si="18"/>
        <v>526</v>
      </c>
      <c r="U46" s="4">
        <f t="shared" si="18"/>
        <v>528</v>
      </c>
      <c r="V46" s="4">
        <f t="shared" si="18"/>
        <v>530</v>
      </c>
      <c r="W46" s="4">
        <f t="shared" si="18"/>
        <v>531</v>
      </c>
      <c r="X46" s="4">
        <f t="shared" si="18"/>
        <v>533</v>
      </c>
      <c r="Y46" s="4">
        <f t="shared" si="18"/>
        <v>534</v>
      </c>
      <c r="Z46" s="4">
        <f t="shared" si="18"/>
        <v>536</v>
      </c>
      <c r="AA46" s="4">
        <f t="shared" si="18"/>
        <v>537</v>
      </c>
    </row>
    <row r="47" spans="1:30" x14ac:dyDescent="0.2">
      <c r="A47" s="2" t="str">
        <f t="shared" si="15"/>
        <v>WA511</v>
      </c>
      <c r="B47" s="4">
        <f t="shared" ref="B47:AA47" si="19">B9</f>
        <v>101</v>
      </c>
      <c r="C47" s="4">
        <f t="shared" si="19"/>
        <v>102</v>
      </c>
      <c r="D47" s="4">
        <f t="shared" si="19"/>
        <v>103</v>
      </c>
      <c r="E47" s="4">
        <f t="shared" si="19"/>
        <v>104</v>
      </c>
      <c r="F47" s="4">
        <f t="shared" si="19"/>
        <v>104</v>
      </c>
      <c r="G47" s="4">
        <f t="shared" si="19"/>
        <v>105</v>
      </c>
      <c r="H47" s="4">
        <f t="shared" si="19"/>
        <v>106</v>
      </c>
      <c r="I47" s="4">
        <f t="shared" si="19"/>
        <v>107</v>
      </c>
      <c r="J47" s="4">
        <f t="shared" si="19"/>
        <v>108</v>
      </c>
      <c r="K47" s="4">
        <f t="shared" si="19"/>
        <v>109</v>
      </c>
      <c r="L47" s="4">
        <f t="shared" si="19"/>
        <v>110</v>
      </c>
      <c r="M47" s="4">
        <f t="shared" si="19"/>
        <v>110</v>
      </c>
      <c r="N47" s="4">
        <f t="shared" si="19"/>
        <v>111</v>
      </c>
      <c r="O47" s="4">
        <f t="shared" si="19"/>
        <v>112</v>
      </c>
      <c r="P47" s="4">
        <f t="shared" si="19"/>
        <v>113</v>
      </c>
      <c r="Q47" s="4">
        <f t="shared" si="19"/>
        <v>114</v>
      </c>
      <c r="R47" s="4">
        <f t="shared" si="19"/>
        <v>114</v>
      </c>
      <c r="S47" s="4">
        <f t="shared" si="19"/>
        <v>115</v>
      </c>
      <c r="T47" s="4">
        <f t="shared" si="19"/>
        <v>116</v>
      </c>
      <c r="U47" s="4">
        <f t="shared" si="19"/>
        <v>116</v>
      </c>
      <c r="V47" s="4">
        <f t="shared" si="19"/>
        <v>117</v>
      </c>
      <c r="W47" s="4">
        <f t="shared" si="19"/>
        <v>117</v>
      </c>
      <c r="X47" s="4">
        <f t="shared" si="19"/>
        <v>118</v>
      </c>
      <c r="Y47" s="4">
        <f t="shared" si="19"/>
        <v>119</v>
      </c>
      <c r="Z47" s="4">
        <f t="shared" si="19"/>
        <v>119</v>
      </c>
      <c r="AA47" s="4">
        <f t="shared" si="19"/>
        <v>119</v>
      </c>
    </row>
    <row r="48" spans="1:30" x14ac:dyDescent="0.2">
      <c r="A48" s="2" t="str">
        <f t="shared" si="15"/>
        <v>WA570</v>
      </c>
      <c r="B48" s="4">
        <f t="shared" ref="B48:AA48" si="20">B10</f>
        <v>7</v>
      </c>
      <c r="C48" s="4">
        <f t="shared" si="20"/>
        <v>7</v>
      </c>
      <c r="D48" s="4">
        <f t="shared" si="20"/>
        <v>7</v>
      </c>
      <c r="E48" s="4">
        <f t="shared" si="20"/>
        <v>7</v>
      </c>
      <c r="F48" s="4">
        <f t="shared" si="20"/>
        <v>7</v>
      </c>
      <c r="G48" s="4">
        <f t="shared" si="20"/>
        <v>7</v>
      </c>
      <c r="H48" s="4">
        <f t="shared" si="20"/>
        <v>7</v>
      </c>
      <c r="I48" s="4">
        <f t="shared" si="20"/>
        <v>7</v>
      </c>
      <c r="J48" s="4">
        <f t="shared" si="20"/>
        <v>7</v>
      </c>
      <c r="K48" s="4">
        <f t="shared" si="20"/>
        <v>7</v>
      </c>
      <c r="L48" s="4">
        <f t="shared" si="20"/>
        <v>7</v>
      </c>
      <c r="M48" s="4">
        <f t="shared" si="20"/>
        <v>7</v>
      </c>
      <c r="N48" s="4">
        <f t="shared" si="20"/>
        <v>7</v>
      </c>
      <c r="O48" s="4">
        <f t="shared" si="20"/>
        <v>7</v>
      </c>
      <c r="P48" s="4">
        <f t="shared" si="20"/>
        <v>7</v>
      </c>
      <c r="Q48" s="4">
        <f t="shared" si="20"/>
        <v>7</v>
      </c>
      <c r="R48" s="4">
        <f t="shared" si="20"/>
        <v>7</v>
      </c>
      <c r="S48" s="4">
        <f t="shared" si="20"/>
        <v>7</v>
      </c>
      <c r="T48" s="4">
        <f t="shared" si="20"/>
        <v>7</v>
      </c>
      <c r="U48" s="4">
        <f t="shared" si="20"/>
        <v>7</v>
      </c>
      <c r="V48" s="4">
        <f t="shared" si="20"/>
        <v>7</v>
      </c>
      <c r="W48" s="4">
        <f t="shared" si="20"/>
        <v>7</v>
      </c>
      <c r="X48" s="4">
        <f t="shared" si="20"/>
        <v>7</v>
      </c>
      <c r="Y48" s="4">
        <f t="shared" si="20"/>
        <v>7</v>
      </c>
      <c r="Z48" s="4">
        <f t="shared" si="20"/>
        <v>7</v>
      </c>
      <c r="AA48" s="4">
        <f t="shared" si="20"/>
        <v>6</v>
      </c>
    </row>
    <row r="49" spans="1:27" x14ac:dyDescent="0.2">
      <c r="A49" s="2" t="str">
        <f t="shared" si="15"/>
        <v>WA Non-Core</v>
      </c>
      <c r="B49" s="4">
        <f t="shared" ref="B49:AA49" si="21">B11</f>
        <v>175</v>
      </c>
      <c r="C49" s="4">
        <f t="shared" si="21"/>
        <v>175</v>
      </c>
      <c r="D49" s="4">
        <f t="shared" si="21"/>
        <v>175</v>
      </c>
      <c r="E49" s="4">
        <f t="shared" si="21"/>
        <v>175</v>
      </c>
      <c r="F49" s="4">
        <f t="shared" si="21"/>
        <v>175</v>
      </c>
      <c r="G49" s="4">
        <f t="shared" si="21"/>
        <v>175</v>
      </c>
      <c r="H49" s="4">
        <f t="shared" si="21"/>
        <v>175</v>
      </c>
      <c r="I49" s="4">
        <f t="shared" si="21"/>
        <v>175</v>
      </c>
      <c r="J49" s="4">
        <f t="shared" si="21"/>
        <v>175</v>
      </c>
      <c r="K49" s="4">
        <f t="shared" si="21"/>
        <v>175</v>
      </c>
      <c r="L49" s="4">
        <f t="shared" si="21"/>
        <v>175</v>
      </c>
      <c r="M49" s="4">
        <f t="shared" si="21"/>
        <v>175</v>
      </c>
      <c r="N49" s="4">
        <f t="shared" si="21"/>
        <v>175</v>
      </c>
      <c r="O49" s="4">
        <f t="shared" si="21"/>
        <v>175</v>
      </c>
      <c r="P49" s="4">
        <f t="shared" si="21"/>
        <v>175</v>
      </c>
      <c r="Q49" s="4">
        <f t="shared" si="21"/>
        <v>175</v>
      </c>
      <c r="R49" s="4">
        <f t="shared" si="21"/>
        <v>175</v>
      </c>
      <c r="S49" s="4">
        <f t="shared" si="21"/>
        <v>175</v>
      </c>
      <c r="T49" s="4">
        <f t="shared" si="21"/>
        <v>175</v>
      </c>
      <c r="U49" s="4">
        <f t="shared" si="21"/>
        <v>175</v>
      </c>
      <c r="V49" s="4">
        <f t="shared" si="21"/>
        <v>175</v>
      </c>
      <c r="W49" s="4">
        <f t="shared" si="21"/>
        <v>175</v>
      </c>
      <c r="X49" s="4">
        <f t="shared" si="21"/>
        <v>175</v>
      </c>
      <c r="Y49" s="4">
        <f t="shared" si="21"/>
        <v>175</v>
      </c>
      <c r="Z49" s="4">
        <f t="shared" si="21"/>
        <v>175</v>
      </c>
      <c r="AA49" s="4">
        <f t="shared" si="21"/>
        <v>175</v>
      </c>
    </row>
    <row r="50" spans="1:27" x14ac:dyDescent="0.2">
      <c r="A50" s="2" t="str">
        <f t="shared" si="15"/>
        <v>WA503 - LI</v>
      </c>
      <c r="B50" s="4">
        <f t="shared" ref="B50:AA50" si="22">B12</f>
        <v>12500</v>
      </c>
      <c r="C50" s="4">
        <f t="shared" si="22"/>
        <v>17250</v>
      </c>
      <c r="D50" s="4">
        <f t="shared" si="22"/>
        <v>22000</v>
      </c>
      <c r="E50" s="4">
        <f t="shared" si="22"/>
        <v>26750</v>
      </c>
      <c r="F50" s="4">
        <f t="shared" si="22"/>
        <v>31500</v>
      </c>
      <c r="G50" s="4">
        <f t="shared" si="22"/>
        <v>36250</v>
      </c>
      <c r="H50" s="4">
        <f t="shared" si="22"/>
        <v>41000</v>
      </c>
      <c r="I50" s="4">
        <f t="shared" si="22"/>
        <v>45750</v>
      </c>
      <c r="J50" s="4">
        <f t="shared" si="22"/>
        <v>50500</v>
      </c>
      <c r="K50" s="4">
        <f t="shared" si="22"/>
        <v>55250</v>
      </c>
      <c r="L50" s="4">
        <f t="shared" si="22"/>
        <v>60000</v>
      </c>
      <c r="M50" s="4">
        <f t="shared" si="22"/>
        <v>60000</v>
      </c>
      <c r="N50" s="4">
        <f t="shared" si="22"/>
        <v>60000</v>
      </c>
      <c r="O50" s="4">
        <f t="shared" si="22"/>
        <v>60000</v>
      </c>
      <c r="P50" s="4">
        <f t="shared" si="22"/>
        <v>60000</v>
      </c>
      <c r="Q50" s="4">
        <f t="shared" si="22"/>
        <v>60000</v>
      </c>
      <c r="R50" s="4">
        <f t="shared" si="22"/>
        <v>60000</v>
      </c>
      <c r="S50" s="4">
        <f t="shared" si="22"/>
        <v>60000</v>
      </c>
      <c r="T50" s="4">
        <f t="shared" si="22"/>
        <v>60000</v>
      </c>
      <c r="U50" s="4">
        <f t="shared" si="22"/>
        <v>60000</v>
      </c>
      <c r="V50" s="4">
        <f t="shared" si="22"/>
        <v>60000</v>
      </c>
      <c r="W50" s="4">
        <f t="shared" si="22"/>
        <v>60000</v>
      </c>
      <c r="X50" s="4">
        <f t="shared" si="22"/>
        <v>60000</v>
      </c>
      <c r="Y50" s="4">
        <f t="shared" si="22"/>
        <v>60000</v>
      </c>
      <c r="Z50" s="4">
        <f t="shared" si="22"/>
        <v>60000</v>
      </c>
      <c r="AA50" s="4">
        <f t="shared" si="22"/>
        <v>60000</v>
      </c>
    </row>
    <row r="51" spans="1:27" x14ac:dyDescent="0.2">
      <c r="A51" s="2" t="s">
        <v>2</v>
      </c>
      <c r="B51" s="4">
        <f t="shared" ref="B51:AA51" si="23">B13</f>
        <v>222080</v>
      </c>
      <c r="C51" s="4">
        <f t="shared" si="23"/>
        <v>217333</v>
      </c>
      <c r="D51" s="4">
        <f t="shared" si="23"/>
        <v>214259</v>
      </c>
      <c r="E51" s="4">
        <f t="shared" si="23"/>
        <v>212366</v>
      </c>
      <c r="F51" s="4">
        <f t="shared" si="23"/>
        <v>210511</v>
      </c>
      <c r="G51" s="4">
        <f t="shared" si="23"/>
        <v>208661</v>
      </c>
      <c r="H51" s="4">
        <f t="shared" si="23"/>
        <v>206812</v>
      </c>
      <c r="I51" s="4">
        <f t="shared" si="23"/>
        <v>204969</v>
      </c>
      <c r="J51" s="4">
        <f t="shared" si="23"/>
        <v>203150</v>
      </c>
      <c r="K51" s="4">
        <f t="shared" si="23"/>
        <v>201354</v>
      </c>
      <c r="L51" s="4">
        <f t="shared" si="23"/>
        <v>199552</v>
      </c>
      <c r="M51" s="4">
        <f t="shared" si="23"/>
        <v>202521</v>
      </c>
      <c r="N51" s="4">
        <f t="shared" si="23"/>
        <v>205515</v>
      </c>
      <c r="O51" s="4">
        <f t="shared" si="23"/>
        <v>208519</v>
      </c>
      <c r="P51" s="4">
        <f t="shared" si="23"/>
        <v>211534</v>
      </c>
      <c r="Q51" s="4">
        <f t="shared" si="23"/>
        <v>214583</v>
      </c>
      <c r="R51" s="4">
        <f t="shared" si="23"/>
        <v>217635</v>
      </c>
      <c r="S51" s="4">
        <f t="shared" si="23"/>
        <v>220704</v>
      </c>
      <c r="T51" s="4">
        <f t="shared" si="23"/>
        <v>223785</v>
      </c>
      <c r="U51" s="4">
        <f t="shared" si="23"/>
        <v>226961</v>
      </c>
      <c r="V51" s="4">
        <f t="shared" si="23"/>
        <v>230081</v>
      </c>
      <c r="W51" s="4">
        <f t="shared" si="23"/>
        <v>233199</v>
      </c>
      <c r="X51" s="4">
        <f t="shared" si="23"/>
        <v>236322</v>
      </c>
      <c r="Y51" s="4">
        <f t="shared" si="23"/>
        <v>239519</v>
      </c>
      <c r="Z51" s="4">
        <f t="shared" si="23"/>
        <v>242728</v>
      </c>
      <c r="AA51" s="4">
        <f t="shared" si="23"/>
        <v>245947</v>
      </c>
    </row>
    <row r="54" spans="1:27" x14ac:dyDescent="0.2">
      <c r="A54" s="3" t="s">
        <v>19</v>
      </c>
    </row>
    <row r="55" spans="1:27" x14ac:dyDescent="0.2">
      <c r="A55" s="2" t="str">
        <f t="shared" ref="A55:A61" si="24">A44</f>
        <v>WA503</v>
      </c>
      <c r="B55" s="4">
        <f t="shared" ref="B55:AA55" si="25">B17*10</f>
        <v>129284032.18293455</v>
      </c>
      <c r="C55" s="4">
        <f t="shared" si="25"/>
        <v>124125457.29257129</v>
      </c>
      <c r="D55" s="4">
        <f t="shared" si="25"/>
        <v>123327735.33609614</v>
      </c>
      <c r="E55" s="4">
        <f t="shared" si="25"/>
        <v>121231498.41232684</v>
      </c>
      <c r="F55" s="4">
        <f t="shared" si="25"/>
        <v>121504762.85095891</v>
      </c>
      <c r="G55" s="4">
        <f t="shared" si="25"/>
        <v>119010961.25603929</v>
      </c>
      <c r="H55" s="4">
        <f t="shared" si="25"/>
        <v>115558798.20550931</v>
      </c>
      <c r="I55" s="4">
        <f t="shared" si="25"/>
        <v>116649516.85451983</v>
      </c>
      <c r="J55" s="4">
        <f t="shared" si="25"/>
        <v>112459528.04289934</v>
      </c>
      <c r="K55" s="4">
        <f t="shared" si="25"/>
        <v>110826844.17963096</v>
      </c>
      <c r="L55" s="4">
        <f t="shared" si="25"/>
        <v>109715084.51358484</v>
      </c>
      <c r="M55" s="4">
        <f t="shared" si="25"/>
        <v>110872116.46622598</v>
      </c>
      <c r="N55" s="4">
        <f t="shared" si="25"/>
        <v>113029967.77468997</v>
      </c>
      <c r="O55" s="4">
        <f t="shared" si="25"/>
        <v>115692440.13782583</v>
      </c>
      <c r="P55" s="4">
        <f t="shared" si="25"/>
        <v>115046270.64483149</v>
      </c>
      <c r="Q55" s="4">
        <f t="shared" si="25"/>
        <v>117324478.03544997</v>
      </c>
      <c r="R55" s="4">
        <f t="shared" si="25"/>
        <v>118509902.898105</v>
      </c>
      <c r="S55" s="4">
        <f t="shared" si="25"/>
        <v>119520070.51301894</v>
      </c>
      <c r="T55" s="4">
        <f t="shared" si="25"/>
        <v>122466767.27731723</v>
      </c>
      <c r="U55" s="4">
        <f t="shared" si="25"/>
        <v>122860374.58254102</v>
      </c>
      <c r="V55" s="4">
        <f t="shared" si="25"/>
        <v>124540822.45070353</v>
      </c>
      <c r="W55" s="4">
        <f t="shared" si="25"/>
        <v>124963580.43100482</v>
      </c>
      <c r="X55" s="4">
        <f t="shared" si="25"/>
        <v>126859657.27627791</v>
      </c>
      <c r="Y55" s="4">
        <f t="shared" si="25"/>
        <v>130278111.21307819</v>
      </c>
      <c r="Z55" s="4">
        <f t="shared" si="25"/>
        <v>129830611.25297198</v>
      </c>
      <c r="AA55" s="4">
        <f t="shared" si="25"/>
        <v>132411791.10886109</v>
      </c>
    </row>
    <row r="56" spans="1:27" x14ac:dyDescent="0.2">
      <c r="A56" s="2" t="str">
        <f t="shared" si="24"/>
        <v>WA504</v>
      </c>
      <c r="B56" s="4">
        <f t="shared" ref="B56:AA56" si="26">B18*10</f>
        <v>99572409.327077955</v>
      </c>
      <c r="C56" s="4">
        <f t="shared" si="26"/>
        <v>98143870.116889954</v>
      </c>
      <c r="D56" s="4">
        <f t="shared" si="26"/>
        <v>99536035.491489828</v>
      </c>
      <c r="E56" s="4">
        <f t="shared" si="26"/>
        <v>99953005.680102915</v>
      </c>
      <c r="F56" s="4">
        <f t="shared" si="26"/>
        <v>102048501.15583006</v>
      </c>
      <c r="G56" s="4">
        <f t="shared" si="26"/>
        <v>102184969.8698765</v>
      </c>
      <c r="H56" s="4">
        <f t="shared" si="26"/>
        <v>101509291.89322072</v>
      </c>
      <c r="I56" s="4">
        <f t="shared" si="26"/>
        <v>104284269.91342118</v>
      </c>
      <c r="J56" s="4">
        <f t="shared" si="26"/>
        <v>102951174.33867973</v>
      </c>
      <c r="K56" s="4">
        <f t="shared" si="26"/>
        <v>103580531.22125673</v>
      </c>
      <c r="L56" s="4">
        <f t="shared" si="26"/>
        <v>104625061.00044891</v>
      </c>
      <c r="M56" s="4">
        <f t="shared" si="26"/>
        <v>105137804.40701801</v>
      </c>
      <c r="N56" s="4">
        <f t="shared" si="26"/>
        <v>106265764.26575361</v>
      </c>
      <c r="O56" s="4">
        <f t="shared" si="26"/>
        <v>107902915.49302307</v>
      </c>
      <c r="P56" s="4">
        <f t="shared" si="26"/>
        <v>106930659.3556357</v>
      </c>
      <c r="Q56" s="4">
        <f t="shared" si="26"/>
        <v>108302556.41726452</v>
      </c>
      <c r="R56" s="4">
        <f t="shared" si="26"/>
        <v>108784228.1337342</v>
      </c>
      <c r="S56" s="4">
        <f t="shared" si="26"/>
        <v>109067973.46144235</v>
      </c>
      <c r="T56" s="4">
        <f t="shared" si="26"/>
        <v>110976995.6058065</v>
      </c>
      <c r="U56" s="4">
        <f t="shared" si="26"/>
        <v>111006179.71508788</v>
      </c>
      <c r="V56" s="4">
        <f t="shared" si="26"/>
        <v>111991023.42368202</v>
      </c>
      <c r="W56" s="4">
        <f t="shared" si="26"/>
        <v>111926798.19573137</v>
      </c>
      <c r="X56" s="4">
        <f t="shared" si="26"/>
        <v>112947424.46662682</v>
      </c>
      <c r="Y56" s="4">
        <f t="shared" si="26"/>
        <v>115250920.21000329</v>
      </c>
      <c r="Z56" s="4">
        <f t="shared" si="26"/>
        <v>114506666.33179383</v>
      </c>
      <c r="AA56" s="4">
        <f t="shared" si="26"/>
        <v>116204564.43586388</v>
      </c>
    </row>
    <row r="57" spans="1:27" x14ac:dyDescent="0.2">
      <c r="A57" s="2" t="str">
        <f t="shared" si="24"/>
        <v>WA505</v>
      </c>
      <c r="B57" s="4">
        <f t="shared" ref="B57:AA57" si="27">B19*10</f>
        <v>13846685.857393919</v>
      </c>
      <c r="C57" s="4">
        <f t="shared" si="27"/>
        <v>13792531.949753076</v>
      </c>
      <c r="D57" s="4">
        <f t="shared" si="27"/>
        <v>13990870.930901689</v>
      </c>
      <c r="E57" s="4">
        <f t="shared" si="27"/>
        <v>14057283.308322607</v>
      </c>
      <c r="F57" s="4">
        <f t="shared" si="27"/>
        <v>14170321.904515158</v>
      </c>
      <c r="G57" s="4">
        <f t="shared" si="27"/>
        <v>14166933.568001678</v>
      </c>
      <c r="H57" s="4">
        <f t="shared" si="27"/>
        <v>14034666.249739531</v>
      </c>
      <c r="I57" s="4">
        <f t="shared" si="27"/>
        <v>14346922.165223695</v>
      </c>
      <c r="J57" s="4">
        <f t="shared" si="27"/>
        <v>14176503.464670081</v>
      </c>
      <c r="K57" s="4">
        <f t="shared" si="27"/>
        <v>14193860.129956558</v>
      </c>
      <c r="L57" s="4">
        <f t="shared" si="27"/>
        <v>14241112.185643932</v>
      </c>
      <c r="M57" s="4">
        <f t="shared" si="27"/>
        <v>14318931.962681981</v>
      </c>
      <c r="N57" s="4">
        <f t="shared" si="27"/>
        <v>14369820.754340339</v>
      </c>
      <c r="O57" s="4">
        <f t="shared" si="27"/>
        <v>14496200.135392226</v>
      </c>
      <c r="P57" s="4">
        <f t="shared" si="27"/>
        <v>14380023.256008372</v>
      </c>
      <c r="Q57" s="4">
        <f t="shared" si="27"/>
        <v>14432876.211335432</v>
      </c>
      <c r="R57" s="4">
        <f t="shared" si="27"/>
        <v>14375200.256090119</v>
      </c>
      <c r="S57" s="4">
        <f t="shared" si="27"/>
        <v>14325374.432408459</v>
      </c>
      <c r="T57" s="4">
        <f t="shared" si="27"/>
        <v>14442496.594387153</v>
      </c>
      <c r="U57" s="4">
        <f t="shared" si="27"/>
        <v>14099741.257535929</v>
      </c>
      <c r="V57" s="4">
        <f t="shared" si="27"/>
        <v>14062834.185473241</v>
      </c>
      <c r="W57" s="4">
        <f t="shared" si="27"/>
        <v>14119121.551081505</v>
      </c>
      <c r="X57" s="4">
        <f t="shared" si="27"/>
        <v>14272390.605295738</v>
      </c>
      <c r="Y57" s="4">
        <f t="shared" si="27"/>
        <v>14338949.885306137</v>
      </c>
      <c r="Z57" s="4">
        <f t="shared" si="27"/>
        <v>14117716.340354655</v>
      </c>
      <c r="AA57" s="4">
        <f t="shared" si="27"/>
        <v>14167687.46640031</v>
      </c>
    </row>
    <row r="58" spans="1:27" x14ac:dyDescent="0.2">
      <c r="A58" s="2" t="str">
        <f t="shared" si="24"/>
        <v>WA511</v>
      </c>
      <c r="B58" s="4">
        <f t="shared" ref="B58:AA58" si="28">B20*10</f>
        <v>19401900.332634225</v>
      </c>
      <c r="C58" s="4">
        <f t="shared" si="28"/>
        <v>19605029.451866291</v>
      </c>
      <c r="D58" s="4">
        <f t="shared" si="28"/>
        <v>20158832.506879661</v>
      </c>
      <c r="E58" s="4">
        <f t="shared" si="28"/>
        <v>20558456.273977477</v>
      </c>
      <c r="F58" s="4">
        <f t="shared" si="28"/>
        <v>20910620.444729231</v>
      </c>
      <c r="G58" s="4">
        <f t="shared" si="28"/>
        <v>21003887.884304896</v>
      </c>
      <c r="H58" s="4">
        <f t="shared" si="28"/>
        <v>21049381.280292071</v>
      </c>
      <c r="I58" s="4">
        <f t="shared" si="28"/>
        <v>21879827.819080967</v>
      </c>
      <c r="J58" s="4">
        <f t="shared" si="28"/>
        <v>21856460.982964262</v>
      </c>
      <c r="K58" s="4">
        <f t="shared" si="28"/>
        <v>22086286.440867592</v>
      </c>
      <c r="L58" s="4">
        <f t="shared" si="28"/>
        <v>22452498.983667016</v>
      </c>
      <c r="M58" s="4">
        <f t="shared" si="28"/>
        <v>22873526.857173473</v>
      </c>
      <c r="N58" s="4">
        <f t="shared" si="28"/>
        <v>23213402.421164174</v>
      </c>
      <c r="O58" s="4">
        <f t="shared" si="28"/>
        <v>23695251.947303481</v>
      </c>
      <c r="P58" s="4">
        <f t="shared" si="28"/>
        <v>23714589.268391363</v>
      </c>
      <c r="Q58" s="4">
        <f t="shared" si="28"/>
        <v>24013358.391096547</v>
      </c>
      <c r="R58" s="4">
        <f t="shared" si="28"/>
        <v>24120044.610180922</v>
      </c>
      <c r="S58" s="4">
        <f t="shared" si="28"/>
        <v>24260956.835572109</v>
      </c>
      <c r="T58" s="4">
        <f t="shared" si="28"/>
        <v>24728157.174793564</v>
      </c>
      <c r="U58" s="4">
        <f t="shared" si="28"/>
        <v>23803305.054320157</v>
      </c>
      <c r="V58" s="4">
        <f t="shared" si="28"/>
        <v>23925763.860132914</v>
      </c>
      <c r="W58" s="4">
        <f t="shared" si="28"/>
        <v>24267232.18310076</v>
      </c>
      <c r="X58" s="4">
        <f t="shared" si="28"/>
        <v>25031173.384366795</v>
      </c>
      <c r="Y58" s="4">
        <f t="shared" si="28"/>
        <v>25297955.194805406</v>
      </c>
      <c r="Z58" s="4">
        <f t="shared" si="28"/>
        <v>24929557.029802829</v>
      </c>
      <c r="AA58" s="4">
        <f t="shared" si="28"/>
        <v>25164869.171819743</v>
      </c>
    </row>
    <row r="59" spans="1:27" x14ac:dyDescent="0.2">
      <c r="A59" s="2" t="str">
        <f t="shared" si="24"/>
        <v>WA570</v>
      </c>
      <c r="B59" s="4">
        <f t="shared" ref="B59:AA59" si="29">B21*10</f>
        <v>1773733.1078931917</v>
      </c>
      <c r="C59" s="4">
        <f t="shared" si="29"/>
        <v>1739940.5016748221</v>
      </c>
      <c r="D59" s="4">
        <f t="shared" si="29"/>
        <v>1757746.7714984962</v>
      </c>
      <c r="E59" s="4">
        <f t="shared" si="29"/>
        <v>1748991.3357415854</v>
      </c>
      <c r="F59" s="4">
        <f t="shared" si="29"/>
        <v>1767596.2858903981</v>
      </c>
      <c r="G59" s="4">
        <f t="shared" si="29"/>
        <v>1759211.5136397583</v>
      </c>
      <c r="H59" s="4">
        <f t="shared" si="29"/>
        <v>1736104.9404465945</v>
      </c>
      <c r="I59" s="4">
        <f t="shared" si="29"/>
        <v>1763785.4561485283</v>
      </c>
      <c r="J59" s="4">
        <f t="shared" si="29"/>
        <v>1728092.4179768118</v>
      </c>
      <c r="K59" s="4">
        <f t="shared" si="29"/>
        <v>1728344.7180708705</v>
      </c>
      <c r="L59" s="4">
        <f t="shared" si="29"/>
        <v>1725047.6194810052</v>
      </c>
      <c r="M59" s="4">
        <f t="shared" si="29"/>
        <v>1722016.0550303743</v>
      </c>
      <c r="N59" s="4">
        <f t="shared" si="29"/>
        <v>1723616.6190014775</v>
      </c>
      <c r="O59" s="4">
        <f t="shared" si="29"/>
        <v>1741137.885913881</v>
      </c>
      <c r="P59" s="4">
        <f t="shared" si="29"/>
        <v>1712011.1571047567</v>
      </c>
      <c r="Q59" s="4">
        <f t="shared" si="29"/>
        <v>1714079.3096273157</v>
      </c>
      <c r="R59" s="4">
        <f t="shared" si="29"/>
        <v>1703810.4839755539</v>
      </c>
      <c r="S59" s="4">
        <f t="shared" si="29"/>
        <v>1698667.3552699897</v>
      </c>
      <c r="T59" s="4">
        <f t="shared" si="29"/>
        <v>1713913.2217555</v>
      </c>
      <c r="U59" s="4">
        <f t="shared" si="29"/>
        <v>1695796.6056018597</v>
      </c>
      <c r="V59" s="4">
        <f t="shared" si="29"/>
        <v>1698678.4309901227</v>
      </c>
      <c r="W59" s="4">
        <f t="shared" si="29"/>
        <v>1684551.2220768654</v>
      </c>
      <c r="X59" s="4">
        <f t="shared" si="29"/>
        <v>1683539.8351466982</v>
      </c>
      <c r="Y59" s="4">
        <f t="shared" si="29"/>
        <v>1700538.1952107153</v>
      </c>
      <c r="Z59" s="4">
        <f t="shared" si="29"/>
        <v>1677907.5353365145</v>
      </c>
      <c r="AA59" s="4">
        <f t="shared" si="29"/>
        <v>1688827.4114822112</v>
      </c>
    </row>
    <row r="60" spans="1:27" x14ac:dyDescent="0.2">
      <c r="A60" s="2" t="str">
        <f t="shared" si="24"/>
        <v>WA Non-Core</v>
      </c>
      <c r="B60" s="4">
        <f t="shared" ref="B60:AA60" si="30">B22*10</f>
        <v>105189506.73131667</v>
      </c>
      <c r="C60" s="4">
        <f t="shared" si="30"/>
        <v>105715454.26497309</v>
      </c>
      <c r="D60" s="4">
        <f t="shared" si="30"/>
        <v>106244031.53629787</v>
      </c>
      <c r="E60" s="4">
        <f t="shared" si="30"/>
        <v>106775251.69397938</v>
      </c>
      <c r="F60" s="4">
        <f t="shared" si="30"/>
        <v>107309127.95244935</v>
      </c>
      <c r="G60" s="4">
        <f t="shared" si="30"/>
        <v>107845673.59221166</v>
      </c>
      <c r="H60" s="4">
        <f t="shared" si="30"/>
        <v>108384901.96017268</v>
      </c>
      <c r="I60" s="4">
        <f t="shared" si="30"/>
        <v>108926826.46997347</v>
      </c>
      <c r="J60" s="4">
        <f t="shared" si="30"/>
        <v>109471460.6023234</v>
      </c>
      <c r="K60" s="4">
        <f t="shared" si="30"/>
        <v>110018817.9053349</v>
      </c>
      <c r="L60" s="4">
        <f t="shared" si="30"/>
        <v>110568911.9948616</v>
      </c>
      <c r="M60" s="4">
        <f t="shared" si="30"/>
        <v>111121756.55483589</v>
      </c>
      <c r="N60" s="4">
        <f t="shared" si="30"/>
        <v>111677365.33761002</v>
      </c>
      <c r="O60" s="4">
        <f t="shared" si="30"/>
        <v>112235752.16429803</v>
      </c>
      <c r="P60" s="4">
        <f t="shared" si="30"/>
        <v>112796930.92511949</v>
      </c>
      <c r="Q60" s="4">
        <f t="shared" si="30"/>
        <v>113360915.5797452</v>
      </c>
      <c r="R60" s="4">
        <f t="shared" si="30"/>
        <v>113927720.15764382</v>
      </c>
      <c r="S60" s="4">
        <f t="shared" si="30"/>
        <v>114497358.75843199</v>
      </c>
      <c r="T60" s="4">
        <f t="shared" si="30"/>
        <v>115069845.55222422</v>
      </c>
      <c r="U60" s="4">
        <f t="shared" si="30"/>
        <v>115645194.77998547</v>
      </c>
      <c r="V60" s="4">
        <f t="shared" si="30"/>
        <v>116223420.75388522</v>
      </c>
      <c r="W60" s="4">
        <f t="shared" si="30"/>
        <v>116804537.85765472</v>
      </c>
      <c r="X60" s="4">
        <f t="shared" si="30"/>
        <v>117388560.54694292</v>
      </c>
      <c r="Y60" s="4">
        <f t="shared" si="30"/>
        <v>117975503.34967755</v>
      </c>
      <c r="Z60" s="4">
        <f t="shared" si="30"/>
        <v>118565380.86642581</v>
      </c>
      <c r="AA60" s="4">
        <f t="shared" si="30"/>
        <v>119158207.77075824</v>
      </c>
    </row>
    <row r="61" spans="1:27" x14ac:dyDescent="0.2">
      <c r="A61" s="2" t="str">
        <f t="shared" si="24"/>
        <v>WA503 - LI</v>
      </c>
      <c r="B61" s="4">
        <f t="shared" ref="B61:AA61" si="31">B23*10</f>
        <v>8340259.6046070326</v>
      </c>
      <c r="C61" s="4">
        <f t="shared" si="31"/>
        <v>11328011.736088961</v>
      </c>
      <c r="D61" s="4">
        <f t="shared" si="31"/>
        <v>14604739.995446747</v>
      </c>
      <c r="E61" s="4">
        <f t="shared" si="31"/>
        <v>17658565.522604469</v>
      </c>
      <c r="F61" s="4">
        <f t="shared" si="31"/>
        <v>21081331.338363275</v>
      </c>
      <c r="G61" s="4">
        <f t="shared" si="31"/>
        <v>24039336.157690343</v>
      </c>
      <c r="H61" s="4">
        <f t="shared" si="31"/>
        <v>26712169.130038962</v>
      </c>
      <c r="I61" s="4">
        <f t="shared" si="31"/>
        <v>30446975.371232621</v>
      </c>
      <c r="J61" s="4">
        <f t="shared" si="31"/>
        <v>32787980.86811626</v>
      </c>
      <c r="K61" s="4">
        <f t="shared" si="31"/>
        <v>35774406.207749493</v>
      </c>
      <c r="L61" s="4">
        <f t="shared" si="31"/>
        <v>38928145.229060754</v>
      </c>
      <c r="M61" s="4">
        <f t="shared" si="31"/>
        <v>38717738.673776358</v>
      </c>
      <c r="N61" s="4">
        <f t="shared" si="31"/>
        <v>38853262.21566093</v>
      </c>
      <c r="O61" s="4">
        <f t="shared" si="31"/>
        <v>39153847.155038096</v>
      </c>
      <c r="P61" s="4">
        <f t="shared" si="31"/>
        <v>38340662.741698354</v>
      </c>
      <c r="Q61" s="4">
        <f t="shared" si="31"/>
        <v>38505758.150965989</v>
      </c>
      <c r="R61" s="4">
        <f t="shared" si="31"/>
        <v>38312216.717420086</v>
      </c>
      <c r="S61" s="4">
        <f t="shared" si="31"/>
        <v>38066141.318879843</v>
      </c>
      <c r="T61" s="4">
        <f t="shared" si="31"/>
        <v>38432802.990930714</v>
      </c>
      <c r="U61" s="4">
        <f t="shared" si="31"/>
        <v>37981804.047507823</v>
      </c>
      <c r="V61" s="4">
        <f t="shared" si="31"/>
        <v>37947202.867412217</v>
      </c>
      <c r="W61" s="4">
        <f t="shared" si="31"/>
        <v>37536369.955445305</v>
      </c>
      <c r="X61" s="4">
        <f t="shared" si="31"/>
        <v>37573388.340236031</v>
      </c>
      <c r="Y61" s="4">
        <f t="shared" si="31"/>
        <v>38041292.165061593</v>
      </c>
      <c r="Z61" s="4">
        <f t="shared" si="31"/>
        <v>37381407.159617245</v>
      </c>
      <c r="AA61" s="4">
        <f t="shared" si="31"/>
        <v>37598115.843997166</v>
      </c>
    </row>
    <row r="62" spans="1:27" x14ac:dyDescent="0.2">
      <c r="A62" s="2" t="s">
        <v>2</v>
      </c>
      <c r="B62" s="4">
        <f t="shared" ref="B62:AA62" si="32">B24*10</f>
        <v>263878760.80793387</v>
      </c>
      <c r="C62" s="4">
        <f t="shared" si="32"/>
        <v>268734841.0488444</v>
      </c>
      <c r="D62" s="4">
        <f t="shared" si="32"/>
        <v>258771221.03686583</v>
      </c>
      <c r="E62" s="4">
        <f t="shared" si="32"/>
        <v>257549235.0104714</v>
      </c>
      <c r="F62" s="4">
        <f t="shared" si="32"/>
        <v>260401802.64192376</v>
      </c>
      <c r="G62" s="4">
        <f t="shared" si="32"/>
        <v>258125964.09186214</v>
      </c>
      <c r="H62" s="4">
        <f t="shared" si="32"/>
        <v>253888242.5692082</v>
      </c>
      <c r="I62" s="4">
        <f t="shared" si="32"/>
        <v>258924322.20839417</v>
      </c>
      <c r="J62" s="4">
        <f t="shared" si="32"/>
        <v>253171759.24719021</v>
      </c>
      <c r="K62" s="4">
        <f t="shared" si="32"/>
        <v>252415866.68978277</v>
      </c>
      <c r="L62" s="4">
        <f t="shared" si="32"/>
        <v>252758804.30282569</v>
      </c>
      <c r="M62" s="4">
        <f t="shared" si="32"/>
        <v>254924395.74812981</v>
      </c>
      <c r="N62" s="4">
        <f t="shared" si="32"/>
        <v>258602571.83494955</v>
      </c>
      <c r="O62" s="4">
        <f t="shared" si="32"/>
        <v>263527945.59945849</v>
      </c>
      <c r="P62" s="4">
        <f t="shared" si="32"/>
        <v>261783553.68197167</v>
      </c>
      <c r="Q62" s="4">
        <f t="shared" si="32"/>
        <v>265787348.36477375</v>
      </c>
      <c r="R62" s="4">
        <f t="shared" si="32"/>
        <v>267493186.3820858</v>
      </c>
      <c r="S62" s="4">
        <f t="shared" si="32"/>
        <v>268873042.5977118</v>
      </c>
      <c r="T62" s="4">
        <f t="shared" si="32"/>
        <v>274328329.87405998</v>
      </c>
      <c r="U62" s="4">
        <f t="shared" si="32"/>
        <v>273465397.21508688</v>
      </c>
      <c r="V62" s="4">
        <f t="shared" si="32"/>
        <v>276219122.35098183</v>
      </c>
      <c r="W62" s="4">
        <f t="shared" si="32"/>
        <v>276961283.5829953</v>
      </c>
      <c r="X62" s="4">
        <f t="shared" si="32"/>
        <v>280794185.56771398</v>
      </c>
      <c r="Y62" s="4">
        <f t="shared" si="32"/>
        <v>286866474.69840372</v>
      </c>
      <c r="Z62" s="4">
        <f t="shared" si="32"/>
        <v>285062458.49025977</v>
      </c>
      <c r="AA62" s="4">
        <f t="shared" si="32"/>
        <v>289637739.59442723</v>
      </c>
    </row>
    <row r="63" spans="1:27" x14ac:dyDescent="0.2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pans="1:27" x14ac:dyDescent="0.2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pans="1:27" x14ac:dyDescent="0.2">
      <c r="A65" s="6" t="s">
        <v>53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spans="1:27" x14ac:dyDescent="0.2">
      <c r="A66" s="2" t="s">
        <v>54</v>
      </c>
      <c r="B66" s="8">
        <f t="shared" ref="B66:AA66" si="33">B28</f>
        <v>170686886.42231026</v>
      </c>
      <c r="C66" s="8">
        <f t="shared" si="33"/>
        <v>180816332.13597739</v>
      </c>
      <c r="D66" s="8">
        <f t="shared" si="33"/>
        <v>194792850.97549713</v>
      </c>
      <c r="E66" s="8">
        <f t="shared" si="33"/>
        <v>209771685.5905914</v>
      </c>
      <c r="F66" s="8">
        <f t="shared" si="33"/>
        <v>228449374.9666284</v>
      </c>
      <c r="G66" s="8">
        <f t="shared" si="33"/>
        <v>248038865.32368788</v>
      </c>
      <c r="H66" s="8">
        <f t="shared" si="33"/>
        <v>270843027.08361638</v>
      </c>
      <c r="I66" s="8">
        <f t="shared" si="33"/>
        <v>296345717.60971951</v>
      </c>
      <c r="J66" s="8">
        <f t="shared" si="33"/>
        <v>322826275.97031456</v>
      </c>
      <c r="K66" s="8">
        <f t="shared" si="33"/>
        <v>344712026.791825</v>
      </c>
      <c r="L66" s="8">
        <f t="shared" si="33"/>
        <v>368863359.84461427</v>
      </c>
      <c r="M66" s="8">
        <f t="shared" si="33"/>
        <v>396435878.17546552</v>
      </c>
      <c r="N66" s="8">
        <f t="shared" si="33"/>
        <v>429189535.85763556</v>
      </c>
      <c r="O66" s="8">
        <f t="shared" si="33"/>
        <v>464562476.32196742</v>
      </c>
      <c r="P66" s="8">
        <f t="shared" si="33"/>
        <v>511029440.86074829</v>
      </c>
      <c r="Q66" s="8">
        <f t="shared" si="33"/>
        <v>561491690.27696609</v>
      </c>
      <c r="R66" s="8">
        <f t="shared" si="33"/>
        <v>617852575.53357804</v>
      </c>
      <c r="S66" s="8">
        <f t="shared" si="33"/>
        <v>677836252.41898715</v>
      </c>
      <c r="T66" s="8">
        <f t="shared" si="33"/>
        <v>745460222.23698437</v>
      </c>
      <c r="U66" s="8">
        <f t="shared" si="33"/>
        <v>822290214.12210917</v>
      </c>
      <c r="V66" s="8">
        <f t="shared" si="33"/>
        <v>907010158.98829257</v>
      </c>
      <c r="W66" s="8">
        <f t="shared" si="33"/>
        <v>828683773.08479273</v>
      </c>
      <c r="X66" s="8">
        <f t="shared" si="33"/>
        <v>828683773.08479273</v>
      </c>
      <c r="Y66" s="8">
        <f t="shared" si="33"/>
        <v>828683773.08479273</v>
      </c>
      <c r="Z66" s="8">
        <f t="shared" si="33"/>
        <v>828683773.08479273</v>
      </c>
      <c r="AA66" s="8">
        <f t="shared" si="33"/>
        <v>828683773.08479273</v>
      </c>
    </row>
    <row r="69" spans="1:27" x14ac:dyDescent="0.2">
      <c r="A69" s="6" t="s">
        <v>42</v>
      </c>
    </row>
    <row r="70" spans="1:27" x14ac:dyDescent="0.2">
      <c r="A70" s="2" t="str">
        <f t="shared" ref="A70:A76" si="34">A55</f>
        <v>WA503</v>
      </c>
      <c r="B70" s="8">
        <f t="shared" ref="B70:C76" si="35">B34</f>
        <v>80.22</v>
      </c>
      <c r="C70" s="8">
        <f t="shared" si="35"/>
        <v>88.422572064048339</v>
      </c>
      <c r="D70" s="8">
        <f t="shared" ref="D70:N70" si="36">D34</f>
        <v>90.885225322684789</v>
      </c>
      <c r="E70" s="8">
        <f t="shared" si="36"/>
        <v>92.930721598191639</v>
      </c>
      <c r="F70" s="8">
        <f t="shared" si="36"/>
        <v>95.711690523921988</v>
      </c>
      <c r="G70" s="8">
        <f t="shared" si="36"/>
        <v>98.589950855052422</v>
      </c>
      <c r="H70" s="8">
        <f t="shared" si="36"/>
        <v>102.07338442962933</v>
      </c>
      <c r="I70" s="8">
        <f t="shared" si="36"/>
        <v>106.40210200216862</v>
      </c>
      <c r="J70" s="8">
        <f t="shared" si="36"/>
        <v>110.95710905215397</v>
      </c>
      <c r="K70" s="8">
        <f t="shared" si="36"/>
        <v>114.44668113619832</v>
      </c>
      <c r="L70" s="8">
        <f t="shared" si="36"/>
        <v>118.44636214513871</v>
      </c>
      <c r="M70" s="8">
        <f t="shared" si="36"/>
        <v>122.46639983781435</v>
      </c>
      <c r="N70" s="8">
        <f t="shared" si="36"/>
        <v>127.13396696363313</v>
      </c>
      <c r="O70" s="8">
        <f t="shared" ref="O70:AA70" si="37">O34</f>
        <v>132.55590740797217</v>
      </c>
      <c r="P70" s="8">
        <f t="shared" si="37"/>
        <v>139.01284431935969</v>
      </c>
      <c r="Q70" s="8">
        <f t="shared" si="37"/>
        <v>146.96376193903134</v>
      </c>
      <c r="R70" s="8">
        <f t="shared" si="37"/>
        <v>155.3422218770086</v>
      </c>
      <c r="S70" s="8">
        <f t="shared" si="37"/>
        <v>163.55614548170502</v>
      </c>
      <c r="T70" s="8">
        <f t="shared" si="37"/>
        <v>173.04342800562074</v>
      </c>
      <c r="U70" s="8">
        <f t="shared" si="37"/>
        <v>183.42109154529714</v>
      </c>
      <c r="V70" s="8">
        <f t="shared" si="37"/>
        <v>195.25145013061234</v>
      </c>
      <c r="W70" s="8">
        <f t="shared" si="37"/>
        <v>184.08599988376255</v>
      </c>
      <c r="X70" s="8">
        <f t="shared" si="37"/>
        <v>184.14243924906202</v>
      </c>
      <c r="Y70" s="8">
        <f t="shared" si="37"/>
        <v>185.41522475292834</v>
      </c>
      <c r="Z70" s="8">
        <f t="shared" si="37"/>
        <v>185.01593961465392</v>
      </c>
      <c r="AA70" s="8">
        <f t="shared" si="37"/>
        <v>185.33787773353339</v>
      </c>
    </row>
    <row r="71" spans="1:27" x14ac:dyDescent="0.2">
      <c r="A71" s="2" t="str">
        <f t="shared" si="34"/>
        <v>WA504</v>
      </c>
      <c r="B71" s="8">
        <f t="shared" si="35"/>
        <v>377.87</v>
      </c>
      <c r="C71" s="8">
        <f t="shared" si="35"/>
        <v>423.11031693375793</v>
      </c>
      <c r="D71" s="8">
        <f t="shared" ref="D71:N71" si="38">D35</f>
        <v>436.25129571418273</v>
      </c>
      <c r="E71" s="8">
        <f t="shared" si="38"/>
        <v>447.73265549819632</v>
      </c>
      <c r="F71" s="8">
        <f t="shared" si="38"/>
        <v>462.83967580668872</v>
      </c>
      <c r="G71" s="8">
        <f t="shared" si="38"/>
        <v>478.55887554921702</v>
      </c>
      <c r="H71" s="8">
        <f t="shared" si="38"/>
        <v>497.20521496664162</v>
      </c>
      <c r="I71" s="8">
        <f t="shared" si="38"/>
        <v>519.45732152365042</v>
      </c>
      <c r="J71" s="8">
        <f t="shared" si="38"/>
        <v>542.67632926570138</v>
      </c>
      <c r="K71" s="8">
        <f t="shared" si="38"/>
        <v>560.97600449299136</v>
      </c>
      <c r="L71" s="8">
        <f t="shared" si="38"/>
        <v>581.62700084096878</v>
      </c>
      <c r="M71" s="8">
        <f t="shared" si="38"/>
        <v>602.87965017174906</v>
      </c>
      <c r="N71" s="8">
        <f t="shared" si="38"/>
        <v>627.47343579538835</v>
      </c>
      <c r="O71" s="8">
        <f t="shared" ref="O71:AA71" si="39">O35</f>
        <v>655.37245288798692</v>
      </c>
      <c r="P71" s="8">
        <f t="shared" si="39"/>
        <v>689.9130323588455</v>
      </c>
      <c r="Q71" s="8">
        <f t="shared" si="39"/>
        <v>730.56644340678486</v>
      </c>
      <c r="R71" s="8">
        <f t="shared" si="39"/>
        <v>774.12193139136343</v>
      </c>
      <c r="S71" s="8">
        <f t="shared" si="39"/>
        <v>817.63528766482966</v>
      </c>
      <c r="T71" s="8">
        <f t="shared" si="39"/>
        <v>867.61106450082582</v>
      </c>
      <c r="U71" s="8">
        <f t="shared" si="39"/>
        <v>923.92532746156871</v>
      </c>
      <c r="V71" s="8">
        <f t="shared" si="39"/>
        <v>986.50569828241976</v>
      </c>
      <c r="W71" s="8">
        <f t="shared" si="39"/>
        <v>925.45315564982673</v>
      </c>
      <c r="X71" s="8">
        <f t="shared" si="39"/>
        <v>923.91871069354784</v>
      </c>
      <c r="Y71" s="8">
        <f t="shared" si="39"/>
        <v>927.53709305627035</v>
      </c>
      <c r="Z71" s="8">
        <f t="shared" si="39"/>
        <v>925.02983398214201</v>
      </c>
      <c r="AA71" s="8">
        <f t="shared" si="39"/>
        <v>925.35029339848643</v>
      </c>
    </row>
    <row r="72" spans="1:27" x14ac:dyDescent="0.2">
      <c r="A72" s="2" t="str">
        <f t="shared" si="34"/>
        <v>WA505</v>
      </c>
      <c r="B72" s="8">
        <f t="shared" si="35"/>
        <v>2506.56</v>
      </c>
      <c r="C72" s="8">
        <f t="shared" si="35"/>
        <v>2871.9676408892983</v>
      </c>
      <c r="D72" s="8">
        <f t="shared" ref="D72:N72" si="40">D36</f>
        <v>2976.8661882284728</v>
      </c>
      <c r="E72" s="8">
        <f t="shared" si="40"/>
        <v>3073.8652118682135</v>
      </c>
      <c r="F72" s="8">
        <f t="shared" si="40"/>
        <v>3189.7187050047996</v>
      </c>
      <c r="G72" s="8">
        <f t="shared" si="40"/>
        <v>3315.9828136158826</v>
      </c>
      <c r="H72" s="8">
        <f t="shared" si="40"/>
        <v>3460.7489873923355</v>
      </c>
      <c r="I72" s="8">
        <f t="shared" si="40"/>
        <v>3629.6417974474216</v>
      </c>
      <c r="J72" s="8">
        <f t="shared" si="40"/>
        <v>3803.4893867232167</v>
      </c>
      <c r="K72" s="8">
        <f t="shared" si="40"/>
        <v>3942.920016106505</v>
      </c>
      <c r="L72" s="8">
        <f t="shared" si="40"/>
        <v>4095.8874891957912</v>
      </c>
      <c r="M72" s="8">
        <f t="shared" si="40"/>
        <v>4265.1864593602095</v>
      </c>
      <c r="N72" s="8">
        <f t="shared" si="40"/>
        <v>4453.3451873059576</v>
      </c>
      <c r="O72" s="8">
        <f t="shared" ref="O72:AA72" si="41">O36</f>
        <v>4661.0027851370514</v>
      </c>
      <c r="P72" s="8">
        <f t="shared" si="41"/>
        <v>4940.3447079901853</v>
      </c>
      <c r="Q72" s="8">
        <f t="shared" si="41"/>
        <v>5233.7515906257258</v>
      </c>
      <c r="R72" s="8">
        <f t="shared" si="41"/>
        <v>5552.4014836531005</v>
      </c>
      <c r="S72" s="8">
        <f t="shared" si="41"/>
        <v>5884.0126513181312</v>
      </c>
      <c r="T72" s="8">
        <f t="shared" si="41"/>
        <v>6262.4498809143379</v>
      </c>
      <c r="U72" s="8">
        <f t="shared" si="41"/>
        <v>6628.1752576094541</v>
      </c>
      <c r="V72" s="8">
        <f t="shared" si="41"/>
        <v>7072.0618978760886</v>
      </c>
      <c r="W72" s="8">
        <f t="shared" si="41"/>
        <v>6633.5196413162312</v>
      </c>
      <c r="X72" s="8">
        <f t="shared" si="41"/>
        <v>6632.0415582037385</v>
      </c>
      <c r="Y72" s="8">
        <f t="shared" si="41"/>
        <v>6611.4309459820288</v>
      </c>
      <c r="Z72" s="8">
        <f t="shared" si="41"/>
        <v>6571.4866939980357</v>
      </c>
      <c r="AA72" s="8">
        <f t="shared" si="41"/>
        <v>6551.5056077040736</v>
      </c>
    </row>
    <row r="73" spans="1:27" x14ac:dyDescent="0.2">
      <c r="A73" s="2" t="str">
        <f t="shared" si="34"/>
        <v>WA511</v>
      </c>
      <c r="B73" s="8">
        <f t="shared" si="35"/>
        <v>16516.68</v>
      </c>
      <c r="C73" s="8">
        <f t="shared" si="35"/>
        <v>19045.821850983393</v>
      </c>
      <c r="D73" s="8">
        <f t="shared" ref="D73:N73" si="42">D37</f>
        <v>19796.518771968254</v>
      </c>
      <c r="E73" s="8">
        <f t="shared" si="42"/>
        <v>20516.232666752283</v>
      </c>
      <c r="F73" s="8">
        <f t="shared" si="42"/>
        <v>21401.951817190915</v>
      </c>
      <c r="G73" s="8">
        <f t="shared" si="42"/>
        <v>22292.20609473914</v>
      </c>
      <c r="H73" s="8">
        <f t="shared" si="42"/>
        <v>23350.85752361959</v>
      </c>
      <c r="I73" s="8">
        <f t="shared" si="42"/>
        <v>24629.302786614084</v>
      </c>
      <c r="J73" s="8">
        <f t="shared" si="42"/>
        <v>25879.171771079389</v>
      </c>
      <c r="K73" s="8">
        <f t="shared" si="42"/>
        <v>26910.202646404141</v>
      </c>
      <c r="L73" s="8">
        <f t="shared" si="42"/>
        <v>28080.128021337892</v>
      </c>
      <c r="M73" s="8">
        <f t="shared" si="42"/>
        <v>29494.274705392563</v>
      </c>
      <c r="N73" s="8">
        <f t="shared" si="42"/>
        <v>30963.114487909486</v>
      </c>
      <c r="O73" s="8">
        <f t="shared" ref="O73:AA73" si="43">O37</f>
        <v>32569.74755536273</v>
      </c>
      <c r="P73" s="8">
        <f t="shared" si="43"/>
        <v>34657.700087764708</v>
      </c>
      <c r="Q73" s="8">
        <f t="shared" si="43"/>
        <v>36844.645407876495</v>
      </c>
      <c r="R73" s="8">
        <f t="shared" si="43"/>
        <v>39411.407869356561</v>
      </c>
      <c r="S73" s="8">
        <f t="shared" si="43"/>
        <v>42002.193405532664</v>
      </c>
      <c r="T73" s="8">
        <f t="shared" si="43"/>
        <v>44972.498659666584</v>
      </c>
      <c r="U73" s="8">
        <f t="shared" si="43"/>
        <v>47463.051436320646</v>
      </c>
      <c r="V73" s="8">
        <f t="shared" si="43"/>
        <v>50853.336930810809</v>
      </c>
      <c r="W73" s="8">
        <f t="shared" si="43"/>
        <v>47742.124337530084</v>
      </c>
      <c r="X73" s="8">
        <f t="shared" si="43"/>
        <v>48047.471113452455</v>
      </c>
      <c r="Y73" s="8">
        <f t="shared" si="43"/>
        <v>47706.436180575329</v>
      </c>
      <c r="Z73" s="8">
        <f t="shared" si="43"/>
        <v>47435.442177499091</v>
      </c>
      <c r="AA73" s="8">
        <f t="shared" si="43"/>
        <v>47375.548961448418</v>
      </c>
    </row>
    <row r="74" spans="1:27" x14ac:dyDescent="0.2">
      <c r="A74" s="2" t="str">
        <f t="shared" si="34"/>
        <v>WA570</v>
      </c>
      <c r="B74" s="8">
        <f t="shared" si="35"/>
        <v>26271.51</v>
      </c>
      <c r="C74" s="8">
        <f t="shared" si="35"/>
        <v>29451.666725575113</v>
      </c>
      <c r="D74" s="8">
        <f t="shared" ref="D74:N74" si="44">D38</f>
        <v>30383.066314718777</v>
      </c>
      <c r="E74" s="8">
        <f t="shared" si="44"/>
        <v>31187.809668784026</v>
      </c>
      <c r="F74" s="8">
        <f t="shared" si="44"/>
        <v>32238.429723616759</v>
      </c>
      <c r="G74" s="8">
        <f t="shared" si="44"/>
        <v>33359.156871338746</v>
      </c>
      <c r="H74" s="8">
        <f t="shared" si="44"/>
        <v>34683.735433745744</v>
      </c>
      <c r="I74" s="8">
        <f t="shared" si="44"/>
        <v>36218.61112866507</v>
      </c>
      <c r="J74" s="8">
        <f t="shared" si="44"/>
        <v>37849.915477087125</v>
      </c>
      <c r="K74" s="8">
        <f t="shared" si="44"/>
        <v>39163.370662682202</v>
      </c>
      <c r="L74" s="8">
        <f t="shared" si="44"/>
        <v>40568.35908258392</v>
      </c>
      <c r="M74" s="8">
        <f t="shared" si="44"/>
        <v>42083.169846193196</v>
      </c>
      <c r="N74" s="8">
        <f t="shared" si="44"/>
        <v>43792.905765756746</v>
      </c>
      <c r="O74" s="8">
        <f t="shared" ref="O74:AA74" si="45">O38</f>
        <v>45805.223263170847</v>
      </c>
      <c r="P74" s="8">
        <f t="shared" si="45"/>
        <v>48247.219479193547</v>
      </c>
      <c r="Q74" s="8">
        <f t="shared" si="45"/>
        <v>51040.151756151274</v>
      </c>
      <c r="R74" s="8">
        <f t="shared" si="45"/>
        <v>54052.384364312398</v>
      </c>
      <c r="S74" s="8">
        <f t="shared" si="45"/>
        <v>57180.259102146869</v>
      </c>
      <c r="T74" s="8">
        <f t="shared" si="45"/>
        <v>60701.807367437214</v>
      </c>
      <c r="U74" s="8">
        <f t="shared" si="45"/>
        <v>64595.79283717151</v>
      </c>
      <c r="V74" s="8">
        <f t="shared" si="45"/>
        <v>69041.198015301081</v>
      </c>
      <c r="W74" s="8">
        <f t="shared" si="45"/>
        <v>64764.633975436023</v>
      </c>
      <c r="X74" s="8">
        <f t="shared" si="45"/>
        <v>64620.181377551984</v>
      </c>
      <c r="Y74" s="8">
        <f t="shared" si="45"/>
        <v>64822.338997427403</v>
      </c>
      <c r="Z74" s="8">
        <f t="shared" si="45"/>
        <v>64693.928689495238</v>
      </c>
      <c r="AA74" s="8">
        <f t="shared" si="45"/>
        <v>69220.062491533012</v>
      </c>
    </row>
    <row r="75" spans="1:27" x14ac:dyDescent="0.2">
      <c r="A75" s="2" t="str">
        <f t="shared" si="34"/>
        <v>WA Non-Core</v>
      </c>
      <c r="B75" s="8">
        <f t="shared" si="35"/>
        <v>19769.419999999998</v>
      </c>
      <c r="C75" s="8">
        <f t="shared" si="35"/>
        <v>28675.302871363558</v>
      </c>
      <c r="D75" s="8">
        <f t="shared" ref="D75:Q75" si="46">D39</f>
        <v>30916.669724726082</v>
      </c>
      <c r="E75" s="8">
        <f t="shared" si="46"/>
        <v>33427.407890719391</v>
      </c>
      <c r="F75" s="8">
        <f t="shared" si="46"/>
        <v>36203.066151454026</v>
      </c>
      <c r="G75" s="8">
        <f t="shared" si="46"/>
        <v>39114.535023750388</v>
      </c>
      <c r="H75" s="8">
        <f t="shared" si="46"/>
        <v>42209.978715731311</v>
      </c>
      <c r="I75" s="8">
        <f t="shared" si="46"/>
        <v>44883.535643137031</v>
      </c>
      <c r="J75" s="8">
        <f t="shared" si="46"/>
        <v>47397.050046269535</v>
      </c>
      <c r="K75" s="8">
        <f t="shared" si="46"/>
        <v>50123.605913122243</v>
      </c>
      <c r="L75" s="8">
        <f t="shared" si="46"/>
        <v>52851.395755336947</v>
      </c>
      <c r="M75" s="8">
        <f t="shared" si="46"/>
        <v>55962.01557544931</v>
      </c>
      <c r="N75" s="8">
        <f t="shared" si="46"/>
        <v>60070.948136244893</v>
      </c>
      <c r="O75" s="8">
        <f t="shared" si="46"/>
        <v>63608.994788709308</v>
      </c>
      <c r="P75" s="8">
        <f t="shared" si="46"/>
        <v>69459.516797655844</v>
      </c>
      <c r="Q75" s="8">
        <f t="shared" si="46"/>
        <v>74109.556233390293</v>
      </c>
      <c r="R75" s="8">
        <f t="shared" ref="R75:AA75" si="47">R39</f>
        <v>80130.672637737938</v>
      </c>
      <c r="S75" s="8">
        <f t="shared" si="47"/>
        <v>87585.075127785996</v>
      </c>
      <c r="T75" s="8">
        <f t="shared" si="47"/>
        <v>95352.971878756623</v>
      </c>
      <c r="U75" s="8">
        <f t="shared" si="47"/>
        <v>105373.85946676764</v>
      </c>
      <c r="V75" s="8">
        <f t="shared" si="47"/>
        <v>115018.08188131615</v>
      </c>
      <c r="W75" s="8">
        <f t="shared" si="47"/>
        <v>103325.55576943743</v>
      </c>
      <c r="X75" s="8">
        <f t="shared" si="47"/>
        <v>101479.30825143566</v>
      </c>
      <c r="Y75" s="8">
        <f t="shared" si="47"/>
        <v>98079.896972135844</v>
      </c>
      <c r="Z75" s="8">
        <f t="shared" si="47"/>
        <v>97702.213155800186</v>
      </c>
      <c r="AA75" s="8">
        <f t="shared" si="47"/>
        <v>95877.850195102044</v>
      </c>
    </row>
    <row r="76" spans="1:27" x14ac:dyDescent="0.2">
      <c r="A76" s="2" t="str">
        <f t="shared" si="34"/>
        <v>WA503 - LI</v>
      </c>
      <c r="B76" s="8">
        <f t="shared" si="35"/>
        <v>80.22</v>
      </c>
      <c r="C76" s="8">
        <f t="shared" si="35"/>
        <v>78.741105758715918</v>
      </c>
      <c r="D76" s="8">
        <f t="shared" ref="D76:AA76" si="48">D40</f>
        <v>78.696104386381649</v>
      </c>
      <c r="E76" s="8">
        <f t="shared" si="48"/>
        <v>78.153737601368135</v>
      </c>
      <c r="F76" s="8">
        <f t="shared" si="48"/>
        <v>77.775806170897823</v>
      </c>
      <c r="G76" s="8">
        <f t="shared" si="48"/>
        <v>77.772809209092784</v>
      </c>
      <c r="H76" s="8">
        <f t="shared" si="48"/>
        <v>78.467068000845316</v>
      </c>
      <c r="I76" s="8">
        <f t="shared" si="48"/>
        <v>79.550256168941516</v>
      </c>
      <c r="J76" s="8">
        <f t="shared" si="48"/>
        <v>82.282067043281643</v>
      </c>
      <c r="K76" s="8">
        <f t="shared" si="48"/>
        <v>83.183741239016101</v>
      </c>
      <c r="L76" s="8">
        <f t="shared" si="48"/>
        <v>84.475316644968714</v>
      </c>
      <c r="M76" s="8">
        <f t="shared" si="48"/>
        <v>85.685917981594358</v>
      </c>
      <c r="N76" s="8">
        <f t="shared" si="48"/>
        <v>86.238926559184208</v>
      </c>
      <c r="O76" s="8">
        <f t="shared" si="48"/>
        <v>87.949591971366488</v>
      </c>
      <c r="P76" s="8">
        <f t="shared" si="48"/>
        <v>89.750057826739109</v>
      </c>
      <c r="Q76" s="8">
        <f t="shared" si="48"/>
        <v>93.128125074582357</v>
      </c>
      <c r="R76" s="8">
        <f t="shared" si="48"/>
        <v>96.137967473631605</v>
      </c>
      <c r="S76" s="8">
        <f t="shared" si="48"/>
        <v>97.796396457668124</v>
      </c>
      <c r="T76" s="8">
        <f t="shared" si="48"/>
        <v>99.413457828983283</v>
      </c>
      <c r="U76" s="8">
        <f t="shared" si="48"/>
        <v>101.41783811258435</v>
      </c>
      <c r="V76" s="8">
        <f t="shared" si="48"/>
        <v>104.54633126449511</v>
      </c>
      <c r="W76" s="8">
        <f t="shared" si="48"/>
        <v>105.76870098460158</v>
      </c>
      <c r="X76" s="8">
        <f t="shared" si="48"/>
        <v>107.86150580664007</v>
      </c>
      <c r="Y76" s="8">
        <f t="shared" si="48"/>
        <v>111.76567623617748</v>
      </c>
      <c r="Z76" s="8">
        <f t="shared" si="48"/>
        <v>113.35132246670911</v>
      </c>
      <c r="AA76" s="8">
        <f t="shared" si="48"/>
        <v>115.29537079744129</v>
      </c>
    </row>
    <row r="78" spans="1:27" s="53" customFormat="1" x14ac:dyDescent="0.2">
      <c r="A78" s="53" t="s">
        <v>62</v>
      </c>
    </row>
    <row r="79" spans="1:27" s="53" customFormat="1" x14ac:dyDescent="0.2">
      <c r="A79" s="53" t="str">
        <f>A70</f>
        <v>WA503</v>
      </c>
      <c r="B79" s="54">
        <f t="shared" ref="B79:AA79" si="49">B55/(B44*12)</f>
        <v>55.601730697380226</v>
      </c>
      <c r="C79" s="54">
        <f t="shared" si="49"/>
        <v>54.724694377241356</v>
      </c>
      <c r="D79" s="54">
        <f t="shared" si="49"/>
        <v>55.320984831237681</v>
      </c>
      <c r="E79" s="54">
        <f t="shared" si="49"/>
        <v>55.011107547054422</v>
      </c>
      <c r="F79" s="54">
        <f t="shared" si="49"/>
        <v>55.770717826357867</v>
      </c>
      <c r="G79" s="54">
        <f t="shared" si="49"/>
        <v>55.262841741816878</v>
      </c>
      <c r="H79" s="54">
        <f t="shared" si="49"/>
        <v>54.29302668707107</v>
      </c>
      <c r="I79" s="54">
        <f t="shared" si="49"/>
        <v>55.458971532299849</v>
      </c>
      <c r="J79" s="54">
        <f t="shared" si="49"/>
        <v>54.105578990290851</v>
      </c>
      <c r="K79" s="54">
        <f t="shared" si="49"/>
        <v>53.958380403845389</v>
      </c>
      <c r="L79" s="54">
        <f t="shared" si="49"/>
        <v>54.066868373695499</v>
      </c>
      <c r="M79" s="54">
        <f t="shared" si="49"/>
        <v>53.774637046911607</v>
      </c>
      <c r="N79" s="54">
        <f t="shared" si="49"/>
        <v>53.962864188417946</v>
      </c>
      <c r="O79" s="54">
        <f t="shared" si="49"/>
        <v>54.38034327088625</v>
      </c>
      <c r="P79" s="54">
        <f t="shared" si="49"/>
        <v>53.250920474581058</v>
      </c>
      <c r="Q79" s="54">
        <f t="shared" si="49"/>
        <v>53.480219654119431</v>
      </c>
      <c r="R79" s="54">
        <f t="shared" si="49"/>
        <v>53.211412107527906</v>
      </c>
      <c r="S79" s="54">
        <f t="shared" si="49"/>
        <v>52.869640720666453</v>
      </c>
      <c r="T79" s="54">
        <f t="shared" si="49"/>
        <v>53.378893042959319</v>
      </c>
      <c r="U79" s="54">
        <f t="shared" si="49"/>
        <v>52.752505621538646</v>
      </c>
      <c r="V79" s="54">
        <f t="shared" si="49"/>
        <v>52.704448426961413</v>
      </c>
      <c r="W79" s="54">
        <f t="shared" si="49"/>
        <v>52.133847160340707</v>
      </c>
      <c r="X79" s="54">
        <f t="shared" si="49"/>
        <v>52.185261583661152</v>
      </c>
      <c r="Y79" s="54">
        <f t="shared" si="49"/>
        <v>52.835128007029994</v>
      </c>
      <c r="Z79" s="54">
        <f t="shared" si="49"/>
        <v>51.918621055023955</v>
      </c>
      <c r="AA79" s="54">
        <f t="shared" si="49"/>
        <v>52.219605338884953</v>
      </c>
    </row>
    <row r="80" spans="1:27" s="53" customFormat="1" x14ac:dyDescent="0.2">
      <c r="A80" s="53" t="str">
        <f t="shared" ref="A80:A85" si="50">A71</f>
        <v>WA504</v>
      </c>
      <c r="B80" s="54">
        <f t="shared" ref="B80:AA80" si="51">B56/(B45*12)</f>
        <v>299.39385810054108</v>
      </c>
      <c r="C80" s="54">
        <f t="shared" si="51"/>
        <v>295.09853303532969</v>
      </c>
      <c r="D80" s="54">
        <f t="shared" si="51"/>
        <v>297.54527475305156</v>
      </c>
      <c r="E80" s="54">
        <f t="shared" si="51"/>
        <v>296.31508858088142</v>
      </c>
      <c r="F80" s="54">
        <f t="shared" si="51"/>
        <v>300.0085289983009</v>
      </c>
      <c r="G80" s="54">
        <f t="shared" si="51"/>
        <v>297.89799390670078</v>
      </c>
      <c r="H80" s="54">
        <f t="shared" si="51"/>
        <v>293.45409206162469</v>
      </c>
      <c r="I80" s="54">
        <f t="shared" si="51"/>
        <v>298.94584885168325</v>
      </c>
      <c r="J80" s="54">
        <f t="shared" si="51"/>
        <v>292.63787318700111</v>
      </c>
      <c r="K80" s="54">
        <f t="shared" si="51"/>
        <v>291.93732658385119</v>
      </c>
      <c r="L80" s="54">
        <f t="shared" si="51"/>
        <v>292.38925126163662</v>
      </c>
      <c r="M80" s="54">
        <f t="shared" si="51"/>
        <v>291.33084061264992</v>
      </c>
      <c r="N80" s="54">
        <f t="shared" si="51"/>
        <v>291.95174586177859</v>
      </c>
      <c r="O80" s="54">
        <f t="shared" si="51"/>
        <v>293.92049241390475</v>
      </c>
      <c r="P80" s="54">
        <f t="shared" si="51"/>
        <v>288.78012378508311</v>
      </c>
      <c r="Q80" s="54">
        <f t="shared" si="51"/>
        <v>289.96668384809777</v>
      </c>
      <c r="R80" s="54">
        <f t="shared" si="51"/>
        <v>288.75146821079312</v>
      </c>
      <c r="S80" s="54">
        <f t="shared" si="51"/>
        <v>286.99983543697397</v>
      </c>
      <c r="T80" s="54">
        <f t="shared" si="51"/>
        <v>289.50017114260578</v>
      </c>
      <c r="U80" s="54">
        <f t="shared" si="51"/>
        <v>287.04238608177377</v>
      </c>
      <c r="V80" s="54">
        <f t="shared" si="51"/>
        <v>287.06814165816166</v>
      </c>
      <c r="W80" s="54">
        <f t="shared" si="51"/>
        <v>284.40154845034806</v>
      </c>
      <c r="X80" s="54">
        <f t="shared" si="51"/>
        <v>284.48799674229718</v>
      </c>
      <c r="Y80" s="54">
        <f t="shared" si="51"/>
        <v>287.72448624426625</v>
      </c>
      <c r="Z80" s="54">
        <f t="shared" si="51"/>
        <v>283.33696164606425</v>
      </c>
      <c r="AA80" s="54">
        <f t="shared" si="51"/>
        <v>284.99113284642448</v>
      </c>
    </row>
    <row r="81" spans="1:27" s="53" customFormat="1" x14ac:dyDescent="0.2">
      <c r="A81" s="53" t="str">
        <f t="shared" si="50"/>
        <v>WA505</v>
      </c>
      <c r="B81" s="54">
        <f t="shared" ref="B81:AA81" si="52">B57/(B46*12)</f>
        <v>2345.3058701547966</v>
      </c>
      <c r="C81" s="54">
        <f t="shared" si="52"/>
        <v>2326.6754301202895</v>
      </c>
      <c r="D81" s="54">
        <f t="shared" si="52"/>
        <v>2350.616755863859</v>
      </c>
      <c r="E81" s="54">
        <f t="shared" si="52"/>
        <v>2352.2897102280131</v>
      </c>
      <c r="F81" s="54">
        <f t="shared" si="52"/>
        <v>2361.7203174191932</v>
      </c>
      <c r="G81" s="54">
        <f t="shared" si="52"/>
        <v>2351.7486002658829</v>
      </c>
      <c r="H81" s="54">
        <f t="shared" si="52"/>
        <v>2320.5466682770389</v>
      </c>
      <c r="I81" s="54">
        <f t="shared" si="52"/>
        <v>2362.8000930869061</v>
      </c>
      <c r="J81" s="54">
        <f t="shared" si="52"/>
        <v>2325.5419069340683</v>
      </c>
      <c r="K81" s="54">
        <f t="shared" si="52"/>
        <v>2319.2581911693724</v>
      </c>
      <c r="L81" s="54">
        <f t="shared" si="52"/>
        <v>2317.8893531321505</v>
      </c>
      <c r="M81" s="54">
        <f t="shared" si="52"/>
        <v>2321.4870237811251</v>
      </c>
      <c r="N81" s="54">
        <f t="shared" si="52"/>
        <v>2320.7074861660753</v>
      </c>
      <c r="O81" s="54">
        <f t="shared" si="52"/>
        <v>2332.0785288597531</v>
      </c>
      <c r="P81" s="54">
        <f t="shared" si="52"/>
        <v>2308.9311586397512</v>
      </c>
      <c r="Q81" s="54">
        <f t="shared" si="52"/>
        <v>2308.5214669442471</v>
      </c>
      <c r="R81" s="54">
        <f t="shared" si="52"/>
        <v>2290.5035462221349</v>
      </c>
      <c r="S81" s="54">
        <f t="shared" si="52"/>
        <v>2273.8689575251524</v>
      </c>
      <c r="T81" s="54">
        <f t="shared" si="52"/>
        <v>2288.1014883376351</v>
      </c>
      <c r="U81" s="54">
        <f t="shared" si="52"/>
        <v>2225.3379509999886</v>
      </c>
      <c r="V81" s="54">
        <f t="shared" si="52"/>
        <v>2211.1374505461072</v>
      </c>
      <c r="W81" s="54">
        <f t="shared" si="52"/>
        <v>2215.806897533193</v>
      </c>
      <c r="X81" s="54">
        <f t="shared" si="52"/>
        <v>2231.4556918848871</v>
      </c>
      <c r="Y81" s="54">
        <f t="shared" si="52"/>
        <v>2237.6638397793595</v>
      </c>
      <c r="Z81" s="54">
        <f t="shared" si="52"/>
        <v>2194.9185852541441</v>
      </c>
      <c r="AA81" s="54">
        <f t="shared" si="52"/>
        <v>2198.585888640644</v>
      </c>
    </row>
    <row r="82" spans="1:27" s="53" customFormat="1" x14ac:dyDescent="0.2">
      <c r="A82" s="53" t="str">
        <f t="shared" si="50"/>
        <v>WA511</v>
      </c>
      <c r="B82" s="54">
        <f t="shared" ref="B82:AA82" si="53">B58/(B47*12)</f>
        <v>16008.168591282365</v>
      </c>
      <c r="C82" s="54">
        <f t="shared" si="53"/>
        <v>16017.180924727363</v>
      </c>
      <c r="D82" s="54">
        <f t="shared" si="53"/>
        <v>16309.735037928529</v>
      </c>
      <c r="E82" s="54">
        <f t="shared" si="53"/>
        <v>16473.122014405031</v>
      </c>
      <c r="F82" s="54">
        <f t="shared" si="53"/>
        <v>16755.304843533038</v>
      </c>
      <c r="G82" s="54">
        <f t="shared" si="53"/>
        <v>16669.752289130869</v>
      </c>
      <c r="H82" s="54">
        <f t="shared" si="53"/>
        <v>16548.255723500057</v>
      </c>
      <c r="I82" s="54">
        <f t="shared" si="53"/>
        <v>17040.364345078637</v>
      </c>
      <c r="J82" s="54">
        <f t="shared" si="53"/>
        <v>16864.553227595883</v>
      </c>
      <c r="K82" s="54">
        <f t="shared" si="53"/>
        <v>16885.540092406416</v>
      </c>
      <c r="L82" s="54">
        <f t="shared" si="53"/>
        <v>17009.468927020465</v>
      </c>
      <c r="M82" s="54">
        <f t="shared" si="53"/>
        <v>17328.429437252631</v>
      </c>
      <c r="N82" s="54">
        <f t="shared" si="53"/>
        <v>17427.479295168298</v>
      </c>
      <c r="O82" s="54">
        <f t="shared" si="53"/>
        <v>17630.395794124615</v>
      </c>
      <c r="P82" s="54">
        <f t="shared" si="53"/>
        <v>17488.635153680945</v>
      </c>
      <c r="Q82" s="54">
        <f t="shared" si="53"/>
        <v>17553.624554895137</v>
      </c>
      <c r="R82" s="54">
        <f t="shared" si="53"/>
        <v>17631.611557149798</v>
      </c>
      <c r="S82" s="54">
        <f t="shared" si="53"/>
        <v>17580.40350403776</v>
      </c>
      <c r="T82" s="54">
        <f t="shared" si="53"/>
        <v>17764.480729018363</v>
      </c>
      <c r="U82" s="54">
        <f t="shared" si="53"/>
        <v>17100.075470057585</v>
      </c>
      <c r="V82" s="54">
        <f t="shared" si="53"/>
        <v>17041.142350522019</v>
      </c>
      <c r="W82" s="54">
        <f t="shared" si="53"/>
        <v>17284.353406766924</v>
      </c>
      <c r="X82" s="54">
        <f t="shared" si="53"/>
        <v>17677.38233359237</v>
      </c>
      <c r="Y82" s="54">
        <f t="shared" si="53"/>
        <v>17715.654898323115</v>
      </c>
      <c r="Z82" s="54">
        <f t="shared" si="53"/>
        <v>17457.672990058003</v>
      </c>
      <c r="AA82" s="54">
        <f t="shared" si="53"/>
        <v>17622.457403235116</v>
      </c>
    </row>
    <row r="83" spans="1:27" s="53" customFormat="1" x14ac:dyDescent="0.2">
      <c r="A83" s="53" t="str">
        <f t="shared" si="50"/>
        <v>WA570</v>
      </c>
      <c r="B83" s="54">
        <f t="shared" ref="B83:AA83" si="54">B59/(B48*12)</f>
        <v>21115.870332061808</v>
      </c>
      <c r="C83" s="54">
        <f t="shared" si="54"/>
        <v>20713.577400890739</v>
      </c>
      <c r="D83" s="54">
        <f t="shared" si="54"/>
        <v>20925.556803553525</v>
      </c>
      <c r="E83" s="54">
        <f t="shared" si="54"/>
        <v>20821.325425495063</v>
      </c>
      <c r="F83" s="54">
        <f t="shared" si="54"/>
        <v>21042.812927266645</v>
      </c>
      <c r="G83" s="54">
        <f t="shared" si="54"/>
        <v>20942.994209997123</v>
      </c>
      <c r="H83" s="54">
        <f t="shared" si="54"/>
        <v>20667.915957697554</v>
      </c>
      <c r="I83" s="54">
        <f t="shared" si="54"/>
        <v>20997.445906530098</v>
      </c>
      <c r="J83" s="54">
        <f t="shared" si="54"/>
        <v>20572.528785438237</v>
      </c>
      <c r="K83" s="54">
        <f t="shared" si="54"/>
        <v>20575.532357986554</v>
      </c>
      <c r="L83" s="54">
        <f t="shared" si="54"/>
        <v>20536.281184297681</v>
      </c>
      <c r="M83" s="54">
        <f t="shared" si="54"/>
        <v>20500.191131313979</v>
      </c>
      <c r="N83" s="54">
        <f t="shared" si="54"/>
        <v>20519.245464303305</v>
      </c>
      <c r="O83" s="54">
        <f t="shared" si="54"/>
        <v>20727.831975165249</v>
      </c>
      <c r="P83" s="54">
        <f t="shared" si="54"/>
        <v>20381.085203628056</v>
      </c>
      <c r="Q83" s="54">
        <f t="shared" si="54"/>
        <v>20405.706066991854</v>
      </c>
      <c r="R83" s="54">
        <f t="shared" si="54"/>
        <v>20283.458142566116</v>
      </c>
      <c r="S83" s="54">
        <f t="shared" si="54"/>
        <v>20222.230419880831</v>
      </c>
      <c r="T83" s="54">
        <f t="shared" si="54"/>
        <v>20403.728830422617</v>
      </c>
      <c r="U83" s="54">
        <f t="shared" si="54"/>
        <v>20188.054828593569</v>
      </c>
      <c r="V83" s="54">
        <f t="shared" si="54"/>
        <v>20222.362273691939</v>
      </c>
      <c r="W83" s="54">
        <f t="shared" si="54"/>
        <v>20054.181215200777</v>
      </c>
      <c r="X83" s="54">
        <f t="shared" si="54"/>
        <v>20042.140894603548</v>
      </c>
      <c r="Y83" s="54">
        <f t="shared" si="54"/>
        <v>20244.502323937086</v>
      </c>
      <c r="Z83" s="54">
        <f t="shared" si="54"/>
        <v>19975.089706387076</v>
      </c>
      <c r="AA83" s="54">
        <f t="shared" si="54"/>
        <v>23455.936270586266</v>
      </c>
    </row>
    <row r="84" spans="1:27" s="53" customFormat="1" x14ac:dyDescent="0.2">
      <c r="A84" s="53" t="str">
        <f t="shared" si="50"/>
        <v>WA Non-Core</v>
      </c>
      <c r="B84" s="54">
        <f t="shared" ref="B84:AA84" si="55">B60/(B49*12)</f>
        <v>50090.241300626985</v>
      </c>
      <c r="C84" s="54">
        <f t="shared" si="55"/>
        <v>50340.692507130043</v>
      </c>
      <c r="D84" s="54">
        <f t="shared" si="55"/>
        <v>50592.395969665653</v>
      </c>
      <c r="E84" s="54">
        <f t="shared" si="55"/>
        <v>50845.357949513993</v>
      </c>
      <c r="F84" s="54">
        <f t="shared" si="55"/>
        <v>51099.584739261598</v>
      </c>
      <c r="G84" s="54">
        <f t="shared" si="55"/>
        <v>51355.082662957939</v>
      </c>
      <c r="H84" s="54">
        <f t="shared" si="55"/>
        <v>51611.858076272707</v>
      </c>
      <c r="I84" s="54">
        <f t="shared" si="55"/>
        <v>51869.917366654037</v>
      </c>
      <c r="J84" s="54">
        <f t="shared" si="55"/>
        <v>52129.266953487335</v>
      </c>
      <c r="K84" s="54">
        <f t="shared" si="55"/>
        <v>52389.91328825472</v>
      </c>
      <c r="L84" s="54">
        <f t="shared" si="55"/>
        <v>52651.862854696003</v>
      </c>
      <c r="M84" s="54">
        <f t="shared" si="55"/>
        <v>52915.122168969472</v>
      </c>
      <c r="N84" s="54">
        <f t="shared" si="55"/>
        <v>53179.697779814298</v>
      </c>
      <c r="O84" s="54">
        <f t="shared" si="55"/>
        <v>53445.596268713343</v>
      </c>
      <c r="P84" s="54">
        <f t="shared" si="55"/>
        <v>53712.824250056903</v>
      </c>
      <c r="Q84" s="54">
        <f t="shared" si="55"/>
        <v>53981.388371307243</v>
      </c>
      <c r="R84" s="54">
        <f t="shared" si="55"/>
        <v>54251.295313163726</v>
      </c>
      <c r="S84" s="54">
        <f t="shared" si="55"/>
        <v>54522.551789729514</v>
      </c>
      <c r="T84" s="54">
        <f t="shared" si="55"/>
        <v>54795.1645486782</v>
      </c>
      <c r="U84" s="54">
        <f t="shared" si="55"/>
        <v>55069.14037142165</v>
      </c>
      <c r="V84" s="54">
        <f t="shared" si="55"/>
        <v>55344.486073278676</v>
      </c>
      <c r="W84" s="54">
        <f t="shared" si="55"/>
        <v>55621.208503645103</v>
      </c>
      <c r="X84" s="54">
        <f t="shared" si="55"/>
        <v>55899.314546163296</v>
      </c>
      <c r="Y84" s="54">
        <f t="shared" si="55"/>
        <v>56178.811118894067</v>
      </c>
      <c r="Z84" s="54">
        <f t="shared" si="55"/>
        <v>56459.705174488481</v>
      </c>
      <c r="AA84" s="54">
        <f t="shared" si="55"/>
        <v>56742.003700361071</v>
      </c>
    </row>
    <row r="85" spans="1:27" s="53" customFormat="1" x14ac:dyDescent="0.2">
      <c r="A85" s="53" t="str">
        <f t="shared" si="50"/>
        <v>WA503 - LI</v>
      </c>
      <c r="B85" s="54">
        <f t="shared" ref="B85:AA85" si="56">B61/(B50*12)</f>
        <v>55.601730697380219</v>
      </c>
      <c r="C85" s="54">
        <f t="shared" si="56"/>
        <v>54.724694377241356</v>
      </c>
      <c r="D85" s="54">
        <f t="shared" si="56"/>
        <v>55.320984831237681</v>
      </c>
      <c r="E85" s="54">
        <f t="shared" si="56"/>
        <v>55.011107547054422</v>
      </c>
      <c r="F85" s="54">
        <f t="shared" si="56"/>
        <v>55.770717826357867</v>
      </c>
      <c r="G85" s="54">
        <f t="shared" si="56"/>
        <v>55.262841741816878</v>
      </c>
      <c r="H85" s="54">
        <f t="shared" si="56"/>
        <v>54.293026687071062</v>
      </c>
      <c r="I85" s="54">
        <f t="shared" si="56"/>
        <v>55.458971532299856</v>
      </c>
      <c r="J85" s="54">
        <f t="shared" si="56"/>
        <v>54.105578990290859</v>
      </c>
      <c r="K85" s="54">
        <f t="shared" si="56"/>
        <v>53.958380403845389</v>
      </c>
      <c r="L85" s="54">
        <f t="shared" si="56"/>
        <v>54.066868373695492</v>
      </c>
      <c r="M85" s="54">
        <f t="shared" si="56"/>
        <v>53.774637046911607</v>
      </c>
      <c r="N85" s="54">
        <f t="shared" si="56"/>
        <v>53.96286418841796</v>
      </c>
      <c r="O85" s="54">
        <f t="shared" si="56"/>
        <v>54.380343270886243</v>
      </c>
      <c r="P85" s="54">
        <f t="shared" si="56"/>
        <v>53.250920474581051</v>
      </c>
      <c r="Q85" s="54">
        <f t="shared" si="56"/>
        <v>53.480219654119431</v>
      </c>
      <c r="R85" s="54">
        <f t="shared" si="56"/>
        <v>53.211412107527899</v>
      </c>
      <c r="S85" s="54">
        <f t="shared" si="56"/>
        <v>52.869640720666446</v>
      </c>
      <c r="T85" s="54">
        <f t="shared" si="56"/>
        <v>53.378893042959326</v>
      </c>
      <c r="U85" s="54">
        <f t="shared" si="56"/>
        <v>52.752505621538646</v>
      </c>
      <c r="V85" s="54">
        <f t="shared" si="56"/>
        <v>52.704448426961413</v>
      </c>
      <c r="W85" s="54">
        <f t="shared" si="56"/>
        <v>52.1338471603407</v>
      </c>
      <c r="X85" s="54">
        <f t="shared" si="56"/>
        <v>52.185261583661152</v>
      </c>
      <c r="Y85" s="54">
        <f t="shared" si="56"/>
        <v>52.835128007029994</v>
      </c>
      <c r="Z85" s="54">
        <f t="shared" si="56"/>
        <v>51.918621055023955</v>
      </c>
      <c r="AA85" s="54">
        <f t="shared" si="56"/>
        <v>52.219605338884953</v>
      </c>
    </row>
    <row r="86" spans="1:27" s="53" customFormat="1" x14ac:dyDescent="0.2"/>
    <row r="87" spans="1:27" s="53" customFormat="1" x14ac:dyDescent="0.2">
      <c r="A87" s="53" t="s">
        <v>63</v>
      </c>
    </row>
    <row r="88" spans="1:27" s="53" customFormat="1" x14ac:dyDescent="0.2">
      <c r="A88" s="53" t="str">
        <f t="shared" ref="A88:A94" si="57">A79</f>
        <v>WA503</v>
      </c>
      <c r="B88" s="55">
        <f t="shared" ref="B88:AA88" si="58">B70/B79</f>
        <v>1.4427608456400027</v>
      </c>
      <c r="C88" s="55">
        <f t="shared" si="58"/>
        <v>1.6157709617254818</v>
      </c>
      <c r="D88" s="55">
        <f t="shared" si="58"/>
        <v>1.6428707044883504</v>
      </c>
      <c r="E88" s="55">
        <f t="shared" si="58"/>
        <v>1.6893083186645936</v>
      </c>
      <c r="F88" s="55">
        <f t="shared" si="58"/>
        <v>1.7161638625832347</v>
      </c>
      <c r="G88" s="55">
        <f t="shared" si="58"/>
        <v>1.7840188406462334</v>
      </c>
      <c r="H88" s="55">
        <f t="shared" si="58"/>
        <v>1.8800459406684047</v>
      </c>
      <c r="I88" s="55">
        <f t="shared" si="58"/>
        <v>1.9185732995462961</v>
      </c>
      <c r="J88" s="55">
        <f t="shared" si="58"/>
        <v>2.050751717712235</v>
      </c>
      <c r="K88" s="55">
        <f t="shared" si="58"/>
        <v>2.1210177229122724</v>
      </c>
      <c r="L88" s="55">
        <f t="shared" si="58"/>
        <v>2.1907383524873243</v>
      </c>
      <c r="M88" s="55">
        <f t="shared" si="58"/>
        <v>2.2774007703850763</v>
      </c>
      <c r="N88" s="55">
        <f t="shared" si="58"/>
        <v>2.3559529108708781</v>
      </c>
      <c r="O88" s="55">
        <f t="shared" si="58"/>
        <v>2.4375702585705996</v>
      </c>
      <c r="P88" s="55">
        <f t="shared" si="58"/>
        <v>2.610524721083769</v>
      </c>
      <c r="Q88" s="55">
        <f t="shared" si="58"/>
        <v>2.748002212584614</v>
      </c>
      <c r="R88" s="55">
        <f t="shared" si="58"/>
        <v>2.919340339307253</v>
      </c>
      <c r="S88" s="55">
        <f t="shared" si="58"/>
        <v>3.0935739916570268</v>
      </c>
      <c r="T88" s="55">
        <f t="shared" si="58"/>
        <v>3.2417949893857005</v>
      </c>
      <c r="U88" s="55">
        <f t="shared" si="58"/>
        <v>3.4770119330674412</v>
      </c>
      <c r="V88" s="55">
        <f t="shared" si="58"/>
        <v>3.7046483922736546</v>
      </c>
      <c r="W88" s="55">
        <f t="shared" si="58"/>
        <v>3.5310265769874083</v>
      </c>
      <c r="X88" s="55">
        <f t="shared" si="58"/>
        <v>3.5286292271210109</v>
      </c>
      <c r="Y88" s="55">
        <f t="shared" si="58"/>
        <v>3.5093172241062396</v>
      </c>
      <c r="Z88" s="55">
        <f t="shared" si="58"/>
        <v>3.563575762510562</v>
      </c>
      <c r="AA88" s="55">
        <f t="shared" si="58"/>
        <v>3.5492010429945338</v>
      </c>
    </row>
    <row r="89" spans="1:27" s="53" customFormat="1" x14ac:dyDescent="0.2">
      <c r="A89" s="53" t="str">
        <f t="shared" si="57"/>
        <v>WA504</v>
      </c>
      <c r="B89" s="55">
        <f t="shared" ref="B89:AA89" si="59">B71/B80</f>
        <v>1.2621167394593158</v>
      </c>
      <c r="C89" s="55">
        <f t="shared" si="59"/>
        <v>1.4337933590578116</v>
      </c>
      <c r="D89" s="55">
        <f t="shared" si="59"/>
        <v>1.4661677826214869</v>
      </c>
      <c r="E89" s="55">
        <f t="shared" si="59"/>
        <v>1.511001878582988</v>
      </c>
      <c r="F89" s="55">
        <f t="shared" si="59"/>
        <v>1.5427550588380439</v>
      </c>
      <c r="G89" s="55">
        <f t="shared" si="59"/>
        <v>1.6064521592552172</v>
      </c>
      <c r="H89" s="55">
        <f t="shared" si="59"/>
        <v>1.6943202647936824</v>
      </c>
      <c r="I89" s="55">
        <f t="shared" si="59"/>
        <v>1.7376301544878454</v>
      </c>
      <c r="J89" s="55">
        <f t="shared" si="59"/>
        <v>1.8544295834152711</v>
      </c>
      <c r="K89" s="55">
        <f t="shared" si="59"/>
        <v>1.9215631349966</v>
      </c>
      <c r="L89" s="55">
        <f t="shared" si="59"/>
        <v>1.9892215542510336</v>
      </c>
      <c r="M89" s="55">
        <f t="shared" si="59"/>
        <v>2.0693986565374685</v>
      </c>
      <c r="N89" s="55">
        <f t="shared" si="59"/>
        <v>2.1492367991950934</v>
      </c>
      <c r="O89" s="55">
        <f t="shared" si="59"/>
        <v>2.2297610061331765</v>
      </c>
      <c r="P89" s="55">
        <f t="shared" si="59"/>
        <v>2.3890599647789292</v>
      </c>
      <c r="Q89" s="55">
        <f t="shared" si="59"/>
        <v>2.5194840790381976</v>
      </c>
      <c r="R89" s="55">
        <f t="shared" si="59"/>
        <v>2.6809281219870447</v>
      </c>
      <c r="S89" s="55">
        <f t="shared" si="59"/>
        <v>2.8489050748755043</v>
      </c>
      <c r="T89" s="55">
        <f t="shared" si="59"/>
        <v>2.9969276393741633</v>
      </c>
      <c r="U89" s="55">
        <f t="shared" si="59"/>
        <v>3.2187766415736148</v>
      </c>
      <c r="V89" s="55">
        <f t="shared" si="59"/>
        <v>3.4364861686990764</v>
      </c>
      <c r="W89" s="55">
        <f t="shared" si="59"/>
        <v>3.2540369793781063</v>
      </c>
      <c r="X89" s="55">
        <f t="shared" si="59"/>
        <v>3.2476544573881529</v>
      </c>
      <c r="Y89" s="55">
        <f t="shared" si="59"/>
        <v>3.2236988417761201</v>
      </c>
      <c r="Z89" s="55">
        <f t="shared" si="59"/>
        <v>3.2647693707454257</v>
      </c>
      <c r="AA89" s="55">
        <f t="shared" si="59"/>
        <v>3.246944156319199</v>
      </c>
    </row>
    <row r="90" spans="1:27" s="53" customFormat="1" x14ac:dyDescent="0.2">
      <c r="A90" s="53" t="str">
        <f t="shared" si="57"/>
        <v>WA505</v>
      </c>
      <c r="B90" s="55">
        <f t="shared" ref="B90:AA90" si="60">B72/B81</f>
        <v>1.0687561191472907</v>
      </c>
      <c r="C90" s="55">
        <f t="shared" si="60"/>
        <v>1.2343653969564707</v>
      </c>
      <c r="D90" s="55">
        <f t="shared" si="60"/>
        <v>1.2664191986219655</v>
      </c>
      <c r="E90" s="55">
        <f t="shared" si="60"/>
        <v>1.3067545202883433</v>
      </c>
      <c r="F90" s="55">
        <f t="shared" si="60"/>
        <v>1.3505912116174765</v>
      </c>
      <c r="G90" s="55">
        <f t="shared" si="60"/>
        <v>1.4100073508031368</v>
      </c>
      <c r="H90" s="55">
        <f t="shared" si="60"/>
        <v>1.4913507384714115</v>
      </c>
      <c r="I90" s="55">
        <f t="shared" si="60"/>
        <v>1.53616118776491</v>
      </c>
      <c r="J90" s="55">
        <f t="shared" si="60"/>
        <v>1.6355282075899611</v>
      </c>
      <c r="K90" s="55">
        <f t="shared" si="60"/>
        <v>1.700078081482804</v>
      </c>
      <c r="L90" s="55">
        <f t="shared" si="60"/>
        <v>1.7670763635291917</v>
      </c>
      <c r="M90" s="55">
        <f t="shared" si="60"/>
        <v>1.8372648288222095</v>
      </c>
      <c r="N90" s="55">
        <f t="shared" si="60"/>
        <v>1.9189601506664273</v>
      </c>
      <c r="O90" s="55">
        <f t="shared" si="60"/>
        <v>1.9986474415233362</v>
      </c>
      <c r="P90" s="55">
        <f t="shared" si="60"/>
        <v>2.1396673909068236</v>
      </c>
      <c r="Q90" s="55">
        <f t="shared" si="60"/>
        <v>2.2671444322991543</v>
      </c>
      <c r="R90" s="55">
        <f t="shared" si="60"/>
        <v>2.424096436266606</v>
      </c>
      <c r="S90" s="55">
        <f t="shared" si="60"/>
        <v>2.5876656752120883</v>
      </c>
      <c r="T90" s="55">
        <f t="shared" si="60"/>
        <v>2.7369633352514313</v>
      </c>
      <c r="U90" s="55">
        <f t="shared" si="60"/>
        <v>2.9785027728624254</v>
      </c>
      <c r="V90" s="55">
        <f t="shared" si="60"/>
        <v>3.1983818537058513</v>
      </c>
      <c r="W90" s="55">
        <f t="shared" si="60"/>
        <v>2.9937264157364871</v>
      </c>
      <c r="X90" s="55">
        <f t="shared" si="60"/>
        <v>2.9720695697980553</v>
      </c>
      <c r="Y90" s="55">
        <f t="shared" si="60"/>
        <v>2.9546131230479804</v>
      </c>
      <c r="Z90" s="55">
        <f t="shared" si="60"/>
        <v>2.993954645127368</v>
      </c>
      <c r="AA90" s="55">
        <f t="shared" si="60"/>
        <v>2.9798724905647336</v>
      </c>
    </row>
    <row r="91" spans="1:27" s="53" customFormat="1" x14ac:dyDescent="0.2">
      <c r="A91" s="53" t="str">
        <f t="shared" si="57"/>
        <v>WA511</v>
      </c>
      <c r="B91" s="55">
        <f t="shared" ref="B91:AA91" si="61">B73/B82</f>
        <v>1.0317657454578881</v>
      </c>
      <c r="C91" s="55">
        <f t="shared" si="61"/>
        <v>1.1890870147805104</v>
      </c>
      <c r="D91" s="55">
        <f t="shared" si="61"/>
        <v>1.2137854309669138</v>
      </c>
      <c r="E91" s="55">
        <f t="shared" si="61"/>
        <v>1.245436818158193</v>
      </c>
      <c r="F91" s="55">
        <f t="shared" si="61"/>
        <v>1.2773239291704872</v>
      </c>
      <c r="G91" s="55">
        <f t="shared" si="61"/>
        <v>1.3372847843260554</v>
      </c>
      <c r="H91" s="55">
        <f t="shared" si="61"/>
        <v>1.4110766665552072</v>
      </c>
      <c r="I91" s="55">
        <f t="shared" si="61"/>
        <v>1.4453507148001317</v>
      </c>
      <c r="J91" s="55">
        <f t="shared" si="61"/>
        <v>1.5345305281335686</v>
      </c>
      <c r="K91" s="55">
        <f t="shared" si="61"/>
        <v>1.5936832638540184</v>
      </c>
      <c r="L91" s="55">
        <f t="shared" si="61"/>
        <v>1.6508527186719559</v>
      </c>
      <c r="M91" s="55">
        <f t="shared" si="61"/>
        <v>1.7020743173634545</v>
      </c>
      <c r="N91" s="55">
        <f t="shared" si="61"/>
        <v>1.7766834757619763</v>
      </c>
      <c r="O91" s="55">
        <f t="shared" si="61"/>
        <v>1.8473633794549695</v>
      </c>
      <c r="P91" s="55">
        <f t="shared" si="61"/>
        <v>1.9817269777321691</v>
      </c>
      <c r="Q91" s="55">
        <f t="shared" si="61"/>
        <v>2.0989764987084514</v>
      </c>
      <c r="R91" s="55">
        <f t="shared" si="61"/>
        <v>2.2352697450038157</v>
      </c>
      <c r="S91" s="55">
        <f t="shared" si="61"/>
        <v>2.3891484285833289</v>
      </c>
      <c r="T91" s="55">
        <f t="shared" si="61"/>
        <v>2.5315965800342135</v>
      </c>
      <c r="U91" s="55">
        <f t="shared" si="61"/>
        <v>2.7756047930565542</v>
      </c>
      <c r="V91" s="55">
        <f t="shared" si="61"/>
        <v>2.9841507033272934</v>
      </c>
      <c r="W91" s="55">
        <f t="shared" si="61"/>
        <v>2.7621585380705516</v>
      </c>
      <c r="X91" s="55">
        <f t="shared" si="61"/>
        <v>2.7180195691161657</v>
      </c>
      <c r="Y91" s="55">
        <f t="shared" si="61"/>
        <v>2.6928971271104976</v>
      </c>
      <c r="Z91" s="55">
        <f t="shared" si="61"/>
        <v>2.7171686744569663</v>
      </c>
      <c r="AA91" s="55">
        <f t="shared" si="61"/>
        <v>2.6883622344719784</v>
      </c>
    </row>
    <row r="92" spans="1:27" s="53" customFormat="1" x14ac:dyDescent="0.2">
      <c r="A92" s="53" t="str">
        <f t="shared" si="57"/>
        <v>WA570</v>
      </c>
      <c r="B92" s="55">
        <f t="shared" ref="B92:AA92" si="62">B74/B83</f>
        <v>1.2441594680618018</v>
      </c>
      <c r="C92" s="55">
        <f t="shared" si="62"/>
        <v>1.4218532200192813</v>
      </c>
      <c r="D92" s="55">
        <f t="shared" si="62"/>
        <v>1.4519597542828204</v>
      </c>
      <c r="E92" s="55">
        <f t="shared" si="62"/>
        <v>1.4978782105098616</v>
      </c>
      <c r="F92" s="55">
        <f t="shared" si="62"/>
        <v>1.5320399337791559</v>
      </c>
      <c r="G92" s="55">
        <f t="shared" si="62"/>
        <v>1.5928551828283837</v>
      </c>
      <c r="H92" s="55">
        <f t="shared" si="62"/>
        <v>1.6781438198575673</v>
      </c>
      <c r="I92" s="55">
        <f t="shared" si="62"/>
        <v>1.7249055570802194</v>
      </c>
      <c r="J92" s="55">
        <f t="shared" si="62"/>
        <v>1.8398280479684279</v>
      </c>
      <c r="K92" s="55">
        <f t="shared" si="62"/>
        <v>1.9033952551648381</v>
      </c>
      <c r="L92" s="55">
        <f t="shared" si="62"/>
        <v>1.9754481699248956</v>
      </c>
      <c r="M92" s="55">
        <f t="shared" si="62"/>
        <v>2.0528184140640175</v>
      </c>
      <c r="N92" s="55">
        <f t="shared" si="62"/>
        <v>2.134235678497141</v>
      </c>
      <c r="O92" s="55">
        <f t="shared" si="62"/>
        <v>2.209841498042425</v>
      </c>
      <c r="P92" s="55">
        <f t="shared" si="62"/>
        <v>2.3672546872334852</v>
      </c>
      <c r="Q92" s="55">
        <f t="shared" si="62"/>
        <v>2.5012685955872662</v>
      </c>
      <c r="R92" s="55">
        <f t="shared" si="62"/>
        <v>2.6648505390153399</v>
      </c>
      <c r="S92" s="55">
        <f t="shared" si="62"/>
        <v>2.8275940840794669</v>
      </c>
      <c r="T92" s="55">
        <f t="shared" si="62"/>
        <v>2.9750349983542645</v>
      </c>
      <c r="U92" s="55">
        <f t="shared" si="62"/>
        <v>3.1997036557321294</v>
      </c>
      <c r="V92" s="55">
        <f t="shared" si="62"/>
        <v>3.4141015318037038</v>
      </c>
      <c r="W92" s="55">
        <f t="shared" si="62"/>
        <v>3.2294828335522059</v>
      </c>
      <c r="X92" s="55">
        <f t="shared" si="62"/>
        <v>3.2242155025939025</v>
      </c>
      <c r="Y92" s="55">
        <f t="shared" si="62"/>
        <v>3.20197246443453</v>
      </c>
      <c r="Z92" s="55">
        <f t="shared" si="62"/>
        <v>3.2387303206357676</v>
      </c>
      <c r="AA92" s="55">
        <f t="shared" si="62"/>
        <v>2.9510679809586171</v>
      </c>
    </row>
    <row r="93" spans="1:27" s="53" customFormat="1" x14ac:dyDescent="0.2">
      <c r="A93" s="53" t="str">
        <f t="shared" si="57"/>
        <v>WA Non-Core</v>
      </c>
      <c r="B93" s="55">
        <f t="shared" ref="B93:AA93" si="63">B75/B84</f>
        <v>0.39467607834727164</v>
      </c>
      <c r="C93" s="55">
        <f t="shared" si="63"/>
        <v>0.56962471994802433</v>
      </c>
      <c r="D93" s="55">
        <f t="shared" si="63"/>
        <v>0.61109321138424033</v>
      </c>
      <c r="E93" s="55">
        <f t="shared" si="63"/>
        <v>0.65743283632520688</v>
      </c>
      <c r="F93" s="55">
        <f t="shared" si="63"/>
        <v>0.70848063318287491</v>
      </c>
      <c r="G93" s="55">
        <f t="shared" si="63"/>
        <v>0.76164875987948566</v>
      </c>
      <c r="H93" s="55">
        <f t="shared" si="63"/>
        <v>0.81783489858770109</v>
      </c>
      <c r="I93" s="55">
        <f t="shared" si="63"/>
        <v>0.86530956519301516</v>
      </c>
      <c r="J93" s="55">
        <f t="shared" si="63"/>
        <v>0.90922149526023166</v>
      </c>
      <c r="K93" s="55">
        <f t="shared" si="63"/>
        <v>0.95674153223611924</v>
      </c>
      <c r="L93" s="55">
        <f t="shared" si="63"/>
        <v>1.0037896645972735</v>
      </c>
      <c r="M93" s="55">
        <f t="shared" si="63"/>
        <v>1.0575807686269805</v>
      </c>
      <c r="N93" s="55">
        <f t="shared" si="63"/>
        <v>1.1295842331591126</v>
      </c>
      <c r="O93" s="55">
        <f t="shared" si="63"/>
        <v>1.1901634415096898</v>
      </c>
      <c r="P93" s="55">
        <f t="shared" si="63"/>
        <v>1.2931644866464505</v>
      </c>
      <c r="Q93" s="55">
        <f t="shared" si="63"/>
        <v>1.3728723634085296</v>
      </c>
      <c r="R93" s="55">
        <f t="shared" si="63"/>
        <v>1.4770278234867278</v>
      </c>
      <c r="S93" s="55">
        <f t="shared" si="63"/>
        <v>1.6064008791364845</v>
      </c>
      <c r="T93" s="55">
        <f t="shared" si="63"/>
        <v>1.7401712845309227</v>
      </c>
      <c r="U93" s="55">
        <f t="shared" si="63"/>
        <v>1.9134829190370262</v>
      </c>
      <c r="V93" s="55">
        <f t="shared" si="63"/>
        <v>2.0782211570096947</v>
      </c>
      <c r="W93" s="55">
        <f t="shared" si="63"/>
        <v>1.8576647028923519</v>
      </c>
      <c r="X93" s="55">
        <f t="shared" si="63"/>
        <v>1.8153945012622843</v>
      </c>
      <c r="Y93" s="55">
        <f t="shared" si="63"/>
        <v>1.7458521285643511</v>
      </c>
      <c r="Z93" s="55">
        <f t="shared" si="63"/>
        <v>1.7304768569699738</v>
      </c>
      <c r="AA93" s="55">
        <f t="shared" si="63"/>
        <v>1.6897156240975666</v>
      </c>
    </row>
    <row r="94" spans="1:27" x14ac:dyDescent="0.2">
      <c r="A94" s="53" t="str">
        <f t="shared" si="57"/>
        <v>WA503 - LI</v>
      </c>
      <c r="B94" s="55">
        <f t="shared" ref="B94:AA94" si="64">B76/B85</f>
        <v>1.442760845640003</v>
      </c>
      <c r="C94" s="55">
        <f t="shared" si="64"/>
        <v>1.4388587575458875</v>
      </c>
      <c r="D94" s="55">
        <f t="shared" si="64"/>
        <v>1.422536215261752</v>
      </c>
      <c r="E94" s="55">
        <f t="shared" si="64"/>
        <v>1.4206901312524636</v>
      </c>
      <c r="F94" s="55">
        <f t="shared" si="64"/>
        <v>1.394563477075063</v>
      </c>
      <c r="G94" s="55">
        <f t="shared" si="64"/>
        <v>1.4073255510898353</v>
      </c>
      <c r="H94" s="55">
        <f t="shared" si="64"/>
        <v>1.4452513110589003</v>
      </c>
      <c r="I94" s="55">
        <f t="shared" si="64"/>
        <v>1.4343983303514862</v>
      </c>
      <c r="J94" s="55">
        <f t="shared" si="64"/>
        <v>1.5207686264303168</v>
      </c>
      <c r="K94" s="55">
        <f t="shared" si="64"/>
        <v>1.5416278364257194</v>
      </c>
      <c r="L94" s="55">
        <f t="shared" si="64"/>
        <v>1.5624229622677293</v>
      </c>
      <c r="M94" s="55">
        <f t="shared" si="64"/>
        <v>1.5934262449199643</v>
      </c>
      <c r="N94" s="55">
        <f t="shared" si="64"/>
        <v>1.5981161833454653</v>
      </c>
      <c r="O94" s="55">
        <f t="shared" si="64"/>
        <v>1.6173048326168311</v>
      </c>
      <c r="P94" s="55">
        <f t="shared" si="64"/>
        <v>1.6854179613586335</v>
      </c>
      <c r="Q94" s="55">
        <f t="shared" si="64"/>
        <v>1.7413564431276407</v>
      </c>
      <c r="R94" s="55">
        <f t="shared" si="64"/>
        <v>1.8067170869166018</v>
      </c>
      <c r="S94" s="55">
        <f t="shared" si="64"/>
        <v>1.8497647255514649</v>
      </c>
      <c r="T94" s="55">
        <f t="shared" si="64"/>
        <v>1.8624113795124104</v>
      </c>
      <c r="U94" s="55">
        <f t="shared" si="64"/>
        <v>1.9225217251325373</v>
      </c>
      <c r="V94" s="55">
        <f t="shared" si="64"/>
        <v>1.9836339129775151</v>
      </c>
      <c r="W94" s="55">
        <f t="shared" si="64"/>
        <v>2.0287914041582957</v>
      </c>
      <c r="X94" s="55">
        <f t="shared" si="64"/>
        <v>2.0668959498022477</v>
      </c>
      <c r="Y94" s="55">
        <f t="shared" si="64"/>
        <v>2.115366810908577</v>
      </c>
      <c r="Z94" s="55">
        <f t="shared" si="64"/>
        <v>2.1832498661044575</v>
      </c>
      <c r="AA94" s="55">
        <f t="shared" si="64"/>
        <v>2.2078943348809155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E4F4-7DB2-4B97-A653-DCE43A5C8039}">
  <sheetPr codeName="Sheet12">
    <tabColor theme="8" tint="0.79998168889431442"/>
  </sheetPr>
  <dimension ref="A1:AG87"/>
  <sheetViews>
    <sheetView zoomScale="90" zoomScaleNormal="90" workbookViewId="0">
      <pane xSplit="1" ySplit="1" topLeftCell="B2" activePane="bottomRight" state="frozen"/>
      <selection activeCell="B8" sqref="B8"/>
      <selection pane="topRight" activeCell="B8" sqref="B8"/>
      <selection pane="bottomLeft" activeCell="B8" sqref="B8"/>
      <selection pane="bottomRight" activeCell="C26" sqref="C26"/>
    </sheetView>
  </sheetViews>
  <sheetFormatPr defaultRowHeight="12.75" x14ac:dyDescent="0.2"/>
  <cols>
    <col min="1" max="1" width="15.28515625" style="2" bestFit="1" customWidth="1"/>
    <col min="2" max="2" width="14.42578125" style="2" bestFit="1" customWidth="1"/>
    <col min="3" max="3" width="16.5703125" style="2" bestFit="1" customWidth="1"/>
    <col min="4" max="30" width="14.42578125" style="2" bestFit="1" customWidth="1"/>
    <col min="31" max="31" width="9.140625" style="2"/>
    <col min="32" max="32" width="10.5703125" style="2" bestFit="1" customWidth="1"/>
    <col min="33" max="16384" width="9.140625" style="2"/>
  </cols>
  <sheetData>
    <row r="1" spans="1:30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  <c r="AB1" s="2" t="e">
        <f>Dashboard!#REF!</f>
        <v>#REF!</v>
      </c>
      <c r="AC1" s="2" t="e">
        <f>Dashboard!#REF!</f>
        <v>#REF!</v>
      </c>
      <c r="AD1" s="2" t="e">
        <f>Dashboard!#REF!</f>
        <v>#REF!</v>
      </c>
    </row>
    <row r="2" spans="1:30" x14ac:dyDescent="0.2">
      <c r="A2" s="2" t="s">
        <v>71</v>
      </c>
      <c r="B2" s="2" cm="1">
        <f t="array" ref="B2">INDEX(Customers!$Q$29:$Q$106, MATCH(B$1, IF(Count[Scenario]=$A$2, Count[Year]), 0))</f>
        <v>54</v>
      </c>
      <c r="C2" s="2">
        <f>B2+1</f>
        <v>55</v>
      </c>
      <c r="D2" s="2">
        <f t="shared" ref="D2:S3" si="0">C2+1</f>
        <v>56</v>
      </c>
      <c r="E2" s="2">
        <f t="shared" si="0"/>
        <v>57</v>
      </c>
      <c r="F2" s="2">
        <f t="shared" si="0"/>
        <v>58</v>
      </c>
      <c r="G2" s="2">
        <f t="shared" si="0"/>
        <v>59</v>
      </c>
      <c r="H2" s="2">
        <f t="shared" si="0"/>
        <v>60</v>
      </c>
      <c r="I2" s="2">
        <f t="shared" si="0"/>
        <v>61</v>
      </c>
      <c r="J2" s="2">
        <f t="shared" si="0"/>
        <v>62</v>
      </c>
      <c r="K2" s="2">
        <f t="shared" si="0"/>
        <v>63</v>
      </c>
      <c r="L2" s="2">
        <f t="shared" si="0"/>
        <v>64</v>
      </c>
      <c r="M2" s="2">
        <f t="shared" si="0"/>
        <v>65</v>
      </c>
      <c r="N2" s="2">
        <f t="shared" si="0"/>
        <v>66</v>
      </c>
      <c r="O2" s="2">
        <f t="shared" si="0"/>
        <v>67</v>
      </c>
      <c r="P2" s="2">
        <f t="shared" si="0"/>
        <v>68</v>
      </c>
      <c r="Q2" s="2">
        <f t="shared" si="0"/>
        <v>69</v>
      </c>
      <c r="R2" s="2">
        <f t="shared" si="0"/>
        <v>70</v>
      </c>
      <c r="S2" s="2">
        <f t="shared" si="0"/>
        <v>71</v>
      </c>
      <c r="T2" s="2">
        <f t="shared" ref="T2:AD3" si="1">S2+1</f>
        <v>72</v>
      </c>
      <c r="U2" s="2">
        <f t="shared" si="1"/>
        <v>73</v>
      </c>
      <c r="V2" s="2">
        <f t="shared" si="1"/>
        <v>74</v>
      </c>
      <c r="W2" s="2">
        <f t="shared" si="1"/>
        <v>75</v>
      </c>
      <c r="X2" s="2">
        <f t="shared" si="1"/>
        <v>76</v>
      </c>
      <c r="Y2" s="2">
        <f t="shared" si="1"/>
        <v>77</v>
      </c>
      <c r="Z2" s="2">
        <f t="shared" si="1"/>
        <v>78</v>
      </c>
      <c r="AA2" s="2">
        <f t="shared" si="1"/>
        <v>79</v>
      </c>
      <c r="AB2" s="2">
        <f t="shared" si="1"/>
        <v>80</v>
      </c>
      <c r="AC2" s="2">
        <f t="shared" si="1"/>
        <v>81</v>
      </c>
      <c r="AD2" s="2">
        <f t="shared" si="1"/>
        <v>82</v>
      </c>
    </row>
    <row r="3" spans="1:30" x14ac:dyDescent="0.2">
      <c r="A3" s="2" t="str">
        <f>Dashboard!B4</f>
        <v>WA</v>
      </c>
      <c r="B3" s="2" cm="1">
        <f t="array" ref="B3">INDEX('Rev Req Costs'!$K$3:$K$54, MATCH(B$1, IF(RR_Costs[State]=$A$3, Count[Year]), 0))</f>
        <v>2</v>
      </c>
      <c r="C3" s="2">
        <f>B3+1</f>
        <v>3</v>
      </c>
      <c r="D3" s="2">
        <f t="shared" si="0"/>
        <v>4</v>
      </c>
      <c r="E3" s="2">
        <f t="shared" si="0"/>
        <v>5</v>
      </c>
      <c r="F3" s="2">
        <f t="shared" si="0"/>
        <v>6</v>
      </c>
      <c r="G3" s="2">
        <f t="shared" si="0"/>
        <v>7</v>
      </c>
      <c r="H3" s="2">
        <f t="shared" si="0"/>
        <v>8</v>
      </c>
      <c r="I3" s="2">
        <f t="shared" si="0"/>
        <v>9</v>
      </c>
      <c r="J3" s="2">
        <f t="shared" si="0"/>
        <v>10</v>
      </c>
      <c r="K3" s="2">
        <f t="shared" si="0"/>
        <v>11</v>
      </c>
      <c r="L3" s="2">
        <f t="shared" si="0"/>
        <v>12</v>
      </c>
      <c r="M3" s="2">
        <f t="shared" si="0"/>
        <v>13</v>
      </c>
      <c r="N3" s="2">
        <f t="shared" si="0"/>
        <v>14</v>
      </c>
      <c r="O3" s="2">
        <f t="shared" si="0"/>
        <v>15</v>
      </c>
      <c r="P3" s="2">
        <f t="shared" si="0"/>
        <v>16</v>
      </c>
      <c r="Q3" s="2">
        <f t="shared" si="0"/>
        <v>17</v>
      </c>
      <c r="R3" s="2">
        <f t="shared" si="0"/>
        <v>18</v>
      </c>
      <c r="S3" s="2">
        <f t="shared" si="0"/>
        <v>19</v>
      </c>
      <c r="T3" s="2">
        <f t="shared" si="1"/>
        <v>20</v>
      </c>
      <c r="U3" s="2">
        <f t="shared" si="1"/>
        <v>21</v>
      </c>
      <c r="V3" s="2">
        <f t="shared" si="1"/>
        <v>22</v>
      </c>
      <c r="W3" s="2">
        <f t="shared" si="1"/>
        <v>23</v>
      </c>
      <c r="X3" s="2">
        <f t="shared" si="1"/>
        <v>24</v>
      </c>
      <c r="Y3" s="2">
        <f t="shared" si="1"/>
        <v>25</v>
      </c>
      <c r="Z3" s="2">
        <f t="shared" si="1"/>
        <v>26</v>
      </c>
      <c r="AA3" s="2">
        <f t="shared" si="1"/>
        <v>27</v>
      </c>
      <c r="AB3" s="2">
        <f t="shared" si="1"/>
        <v>28</v>
      </c>
      <c r="AC3" s="2">
        <f t="shared" si="1"/>
        <v>29</v>
      </c>
      <c r="AD3" s="2">
        <f t="shared" si="1"/>
        <v>30</v>
      </c>
    </row>
    <row r="5" spans="1:30" x14ac:dyDescent="0.2">
      <c r="A5" s="3" t="s">
        <v>18</v>
      </c>
    </row>
    <row r="6" spans="1:30" x14ac:dyDescent="0.2">
      <c r="A6" s="2" t="str">
        <f>Info!L3</f>
        <v>WA503</v>
      </c>
      <c r="B6" s="4">
        <f>HLOOKUP($A6,Count[#All],B$2,FALSE)</f>
        <v>192734</v>
      </c>
      <c r="C6" s="4">
        <f>HLOOKUP($A6,Count[#All],C$2,FALSE)</f>
        <v>185933</v>
      </c>
      <c r="D6" s="4">
        <f>HLOOKUP($A6,Count[#All],D$2,FALSE)</f>
        <v>179153</v>
      </c>
      <c r="E6" s="4">
        <f>HLOOKUP($A6,Count[#All],E$2,FALSE)</f>
        <v>172388</v>
      </c>
      <c r="F6" s="4">
        <f>HLOOKUP($A6,Count[#All],F$2,FALSE)</f>
        <v>165647</v>
      </c>
      <c r="G6" s="4">
        <f>HLOOKUP($A6,Count[#All],G$2,FALSE)</f>
        <v>158927</v>
      </c>
      <c r="H6" s="4">
        <f>HLOOKUP($A6,Count[#All],H$2,FALSE)</f>
        <v>152227</v>
      </c>
      <c r="I6" s="4">
        <f>HLOOKUP($A6,Count[#All],I$2,FALSE)</f>
        <v>145542</v>
      </c>
      <c r="J6" s="4">
        <f>HLOOKUP($A6,Count[#All],J$2,FALSE)</f>
        <v>138879</v>
      </c>
      <c r="K6" s="4">
        <f>HLOOKUP($A6,Count[#All],K$2,FALSE)</f>
        <v>132237</v>
      </c>
      <c r="L6" s="4">
        <f>HLOOKUP($A6,Count[#All],L$2,FALSE)</f>
        <v>125613</v>
      </c>
      <c r="M6" s="4">
        <f>HLOOKUP($A6,Count[#All],M$2,FALSE)</f>
        <v>123754</v>
      </c>
      <c r="N6" s="4">
        <f>HLOOKUP($A6,Count[#All],N$2,FALSE)</f>
        <v>121917</v>
      </c>
      <c r="O6" s="4">
        <f>HLOOKUP($A6,Count[#All],O$2,FALSE)</f>
        <v>120099</v>
      </c>
      <c r="P6" s="4">
        <f>HLOOKUP($A6,Count[#All],P$2,FALSE)</f>
        <v>118299</v>
      </c>
      <c r="Q6" s="4">
        <f>HLOOKUP($A6,Count[#All],Q$2,FALSE)</f>
        <v>116514</v>
      </c>
      <c r="R6" s="4">
        <f>HLOOKUP($A6,Count[#All],R$2,FALSE)</f>
        <v>114749</v>
      </c>
      <c r="S6" s="4">
        <f>HLOOKUP($A6,Count[#All],S$2,FALSE)</f>
        <v>113003</v>
      </c>
      <c r="T6" s="4">
        <f>HLOOKUP($A6,Count[#All],T$2,FALSE)</f>
        <v>111274</v>
      </c>
      <c r="U6" s="4">
        <f>HLOOKUP($A6,Count[#All],U$2,FALSE)</f>
        <v>109558</v>
      </c>
      <c r="V6" s="4">
        <f>HLOOKUP($A6,Count[#All],V$2,FALSE)</f>
        <v>107863</v>
      </c>
      <c r="W6" s="4">
        <f>HLOOKUP($A6,Count[#All],W$2,FALSE)</f>
        <v>106186</v>
      </c>
      <c r="X6" s="4">
        <f>HLOOKUP($A6,Count[#All],X$2,FALSE)</f>
        <v>104525</v>
      </c>
      <c r="Y6" s="4">
        <f>HLOOKUP($A6,Count[#All],Y$2,FALSE)</f>
        <v>102877</v>
      </c>
      <c r="Z6" s="4">
        <f>HLOOKUP($A6,Count[#All],Z$2,FALSE)</f>
        <v>101249</v>
      </c>
      <c r="AA6" s="4">
        <f>HLOOKUP($A6,Count[#All],AA$2,FALSE)</f>
        <v>99637</v>
      </c>
      <c r="AB6" s="4">
        <f>HLOOKUP($A6,Count[#All],AB$2,FALSE)</f>
        <v>193765</v>
      </c>
      <c r="AC6" s="4">
        <f>HLOOKUP($A6,Count[#All],AC$2,FALSE)</f>
        <v>189015</v>
      </c>
      <c r="AD6" s="4">
        <f>HLOOKUP($A6,Count[#All],AD$2,FALSE)</f>
        <v>185776</v>
      </c>
    </row>
    <row r="7" spans="1:30" x14ac:dyDescent="0.2">
      <c r="A7" s="2" t="str">
        <f>Info!L4</f>
        <v>WA504</v>
      </c>
      <c r="B7" s="4">
        <f>HLOOKUP($A7,Count[#All],B$2,FALSE)</f>
        <v>27576</v>
      </c>
      <c r="C7" s="4">
        <f>HLOOKUP($A7,Count[#All],C$2,FALSE)</f>
        <v>27301</v>
      </c>
      <c r="D7" s="4">
        <f>HLOOKUP($A7,Count[#All],D$2,FALSE)</f>
        <v>27028</v>
      </c>
      <c r="E7" s="4">
        <f>HLOOKUP($A7,Count[#All],E$2,FALSE)</f>
        <v>26757</v>
      </c>
      <c r="F7" s="4">
        <f>HLOOKUP($A7,Count[#All],F$2,FALSE)</f>
        <v>26490</v>
      </c>
      <c r="G7" s="4">
        <f>HLOOKUP($A7,Count[#All],G$2,FALSE)</f>
        <v>26225</v>
      </c>
      <c r="H7" s="4">
        <f>HLOOKUP($A7,Count[#All],H$2,FALSE)</f>
        <v>25963</v>
      </c>
      <c r="I7" s="4">
        <f>HLOOKUP($A7,Count[#All],I$2,FALSE)</f>
        <v>25703</v>
      </c>
      <c r="J7" s="4">
        <f>HLOOKUP($A7,Count[#All],J$2,FALSE)</f>
        <v>25446</v>
      </c>
      <c r="K7" s="4">
        <f>HLOOKUP($A7,Count[#All],K$2,FALSE)</f>
        <v>25192</v>
      </c>
      <c r="L7" s="4">
        <f>HLOOKUP($A7,Count[#All],L$2,FALSE)</f>
        <v>24940</v>
      </c>
      <c r="M7" s="4">
        <f>HLOOKUP($A7,Count[#All],M$2,FALSE)</f>
        <v>24690</v>
      </c>
      <c r="N7" s="4">
        <f>HLOOKUP($A7,Count[#All],N$2,FALSE)</f>
        <v>24443</v>
      </c>
      <c r="O7" s="4">
        <f>HLOOKUP($A7,Count[#All],O$2,FALSE)</f>
        <v>24199</v>
      </c>
      <c r="P7" s="4">
        <f>HLOOKUP($A7,Count[#All],P$2,FALSE)</f>
        <v>23957</v>
      </c>
      <c r="Q7" s="4">
        <f>HLOOKUP($A7,Count[#All],Q$2,FALSE)</f>
        <v>23717</v>
      </c>
      <c r="R7" s="4">
        <f>HLOOKUP($A7,Count[#All],R$2,FALSE)</f>
        <v>23480</v>
      </c>
      <c r="S7" s="4">
        <f>HLOOKUP($A7,Count[#All],S$2,FALSE)</f>
        <v>23246</v>
      </c>
      <c r="T7" s="4">
        <f>HLOOKUP($A7,Count[#All],T$2,FALSE)</f>
        <v>23013</v>
      </c>
      <c r="U7" s="4">
        <f>HLOOKUP($A7,Count[#All],U$2,FALSE)</f>
        <v>22783</v>
      </c>
      <c r="V7" s="4">
        <f>HLOOKUP($A7,Count[#All],V$2,FALSE)</f>
        <v>22555</v>
      </c>
      <c r="W7" s="4">
        <f>HLOOKUP($A7,Count[#All],W$2,FALSE)</f>
        <v>22330</v>
      </c>
      <c r="X7" s="4">
        <f>HLOOKUP($A7,Count[#All],X$2,FALSE)</f>
        <v>22106</v>
      </c>
      <c r="Y7" s="4">
        <f>HLOOKUP($A7,Count[#All],Y$2,FALSE)</f>
        <v>21885</v>
      </c>
      <c r="Z7" s="4">
        <f>HLOOKUP($A7,Count[#All],Z$2,FALSE)</f>
        <v>21666</v>
      </c>
      <c r="AA7" s="4">
        <f>HLOOKUP($A7,Count[#All],AA$2,FALSE)</f>
        <v>21450</v>
      </c>
      <c r="AB7" s="4">
        <f>HLOOKUP($A7,Count[#All],AB$2,FALSE)</f>
        <v>27715</v>
      </c>
      <c r="AC7" s="4">
        <f>HLOOKUP($A7,Count[#All],AC$2,FALSE)</f>
        <v>27715</v>
      </c>
      <c r="AD7" s="4">
        <f>HLOOKUP($A7,Count[#All],AD$2,FALSE)</f>
        <v>27877</v>
      </c>
    </row>
    <row r="8" spans="1:30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  <c r="AB8" s="4">
        <f>HLOOKUP($A8,Count[#All],AB$2,FALSE)</f>
        <v>492</v>
      </c>
      <c r="AC8" s="4">
        <f>HLOOKUP($A8,Count[#All],AC$2,FALSE)</f>
        <v>494</v>
      </c>
      <c r="AD8" s="4">
        <f>HLOOKUP($A8,Count[#All],AD$2,FALSE)</f>
        <v>496</v>
      </c>
    </row>
    <row r="9" spans="1:30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101</v>
      </c>
      <c r="D9" s="4">
        <f>HLOOKUP($A9,Count[#All],D$2,FALSE)</f>
        <v>102</v>
      </c>
      <c r="E9" s="4">
        <f>HLOOKUP($A9,Count[#All],E$2,FALSE)</f>
        <v>102</v>
      </c>
      <c r="F9" s="4">
        <f>HLOOKUP($A9,Count[#All],F$2,FALSE)</f>
        <v>101</v>
      </c>
      <c r="G9" s="4">
        <f>HLOOKUP($A9,Count[#All],G$2,FALSE)</f>
        <v>102</v>
      </c>
      <c r="H9" s="4">
        <f>HLOOKUP($A9,Count[#All],H$2,FALSE)</f>
        <v>102</v>
      </c>
      <c r="I9" s="4">
        <f>HLOOKUP($A9,Count[#All],I$2,FALSE)</f>
        <v>102</v>
      </c>
      <c r="J9" s="4">
        <f>HLOOKUP($A9,Count[#All],J$2,FALSE)</f>
        <v>103</v>
      </c>
      <c r="K9" s="4">
        <f>HLOOKUP($A9,Count[#All],K$2,FALSE)</f>
        <v>103</v>
      </c>
      <c r="L9" s="4">
        <f>HLOOKUP($A9,Count[#All],L$2,FALSE)</f>
        <v>103</v>
      </c>
      <c r="M9" s="4">
        <f>HLOOKUP($A9,Count[#All],M$2,FALSE)</f>
        <v>104</v>
      </c>
      <c r="N9" s="4">
        <f>HLOOKUP($A9,Count[#All],N$2,FALSE)</f>
        <v>104</v>
      </c>
      <c r="O9" s="4">
        <f>HLOOKUP($A9,Count[#All],O$2,FALSE)</f>
        <v>104</v>
      </c>
      <c r="P9" s="4">
        <f>HLOOKUP($A9,Count[#All],P$2,FALSE)</f>
        <v>105</v>
      </c>
      <c r="Q9" s="4">
        <f>HLOOKUP($A9,Count[#All],Q$2,FALSE)</f>
        <v>105</v>
      </c>
      <c r="R9" s="4">
        <f>HLOOKUP($A9,Count[#All],R$2,FALSE)</f>
        <v>106</v>
      </c>
      <c r="S9" s="4">
        <f>HLOOKUP($A9,Count[#All],S$2,FALSE)</f>
        <v>106</v>
      </c>
      <c r="T9" s="4">
        <f>HLOOKUP($A9,Count[#All],T$2,FALSE)</f>
        <v>106</v>
      </c>
      <c r="U9" s="4">
        <f>HLOOKUP($A9,Count[#All],U$2,FALSE)</f>
        <v>107</v>
      </c>
      <c r="V9" s="4">
        <f>HLOOKUP($A9,Count[#All],V$2,FALSE)</f>
        <v>107</v>
      </c>
      <c r="W9" s="4">
        <f>HLOOKUP($A9,Count[#All],W$2,FALSE)</f>
        <v>108</v>
      </c>
      <c r="X9" s="4">
        <f>HLOOKUP($A9,Count[#All],X$2,FALSE)</f>
        <v>108</v>
      </c>
      <c r="Y9" s="4">
        <f>HLOOKUP($A9,Count[#All],Y$2,FALSE)</f>
        <v>108</v>
      </c>
      <c r="Z9" s="4">
        <f>HLOOKUP($A9,Count[#All],Z$2,FALSE)</f>
        <v>109</v>
      </c>
      <c r="AA9" s="4">
        <f>HLOOKUP($A9,Count[#All],AA$2,FALSE)</f>
        <v>109</v>
      </c>
      <c r="AB9" s="4">
        <f>HLOOKUP($A9,Count[#All],AB$2,FALSE)</f>
        <v>101</v>
      </c>
      <c r="AC9" s="4">
        <f>HLOOKUP($A9,Count[#All],AC$2,FALSE)</f>
        <v>102</v>
      </c>
      <c r="AD9" s="4">
        <f>HLOOKUP($A9,Count[#All],AD$2,FALSE)</f>
        <v>103</v>
      </c>
    </row>
    <row r="10" spans="1:30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  <c r="AB10" s="4">
        <f>HLOOKUP($A10,Count[#All],AB$2,FALSE)</f>
        <v>7</v>
      </c>
      <c r="AC10" s="4">
        <f>HLOOKUP($A10,Count[#All],AC$2,FALSE)</f>
        <v>7</v>
      </c>
      <c r="AD10" s="4">
        <f>HLOOKUP($A10,Count[#All],AD$2,FALSE)</f>
        <v>7</v>
      </c>
    </row>
    <row r="11" spans="1:30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  <c r="AB11" s="4">
        <f>HLOOKUP($A11,Count[#All],AB$2,FALSE)</f>
        <v>175</v>
      </c>
      <c r="AC11" s="4">
        <f>HLOOKUP($A11,Count[#All],AC$2,FALSE)</f>
        <v>175</v>
      </c>
      <c r="AD11" s="4">
        <f>HLOOKUP($A11,Count[#All],AD$2,FALSE)</f>
        <v>175</v>
      </c>
    </row>
    <row r="12" spans="1:30" x14ac:dyDescent="0.2">
      <c r="A12" s="2" t="s">
        <v>2</v>
      </c>
      <c r="B12" s="4">
        <f>SUM(B6:B10)</f>
        <v>220910</v>
      </c>
      <c r="C12" s="4">
        <f t="shared" ref="C12:AD12" si="2">SUM(C6:C10)</f>
        <v>213836</v>
      </c>
      <c r="D12" s="4">
        <f t="shared" si="2"/>
        <v>206786</v>
      </c>
      <c r="E12" s="4">
        <f t="shared" si="2"/>
        <v>199752</v>
      </c>
      <c r="F12" s="4">
        <f t="shared" si="2"/>
        <v>192745</v>
      </c>
      <c r="G12" s="4">
        <f t="shared" si="2"/>
        <v>185763</v>
      </c>
      <c r="H12" s="4">
        <f t="shared" si="2"/>
        <v>178803</v>
      </c>
      <c r="I12" s="4">
        <f t="shared" si="2"/>
        <v>171860</v>
      </c>
      <c r="J12" s="4">
        <f t="shared" si="2"/>
        <v>164943</v>
      </c>
      <c r="K12" s="4">
        <f t="shared" si="2"/>
        <v>158049</v>
      </c>
      <c r="L12" s="4">
        <f t="shared" si="2"/>
        <v>151175</v>
      </c>
      <c r="M12" s="4">
        <f t="shared" si="2"/>
        <v>149069</v>
      </c>
      <c r="N12" s="4">
        <f t="shared" si="2"/>
        <v>146987</v>
      </c>
      <c r="O12" s="4">
        <f t="shared" si="2"/>
        <v>144927</v>
      </c>
      <c r="P12" s="4">
        <f t="shared" si="2"/>
        <v>142887</v>
      </c>
      <c r="Q12" s="4">
        <f t="shared" si="2"/>
        <v>140864</v>
      </c>
      <c r="R12" s="4">
        <f t="shared" si="2"/>
        <v>138865</v>
      </c>
      <c r="S12" s="4">
        <f t="shared" si="2"/>
        <v>136887</v>
      </c>
      <c r="T12" s="4">
        <f t="shared" si="2"/>
        <v>134926</v>
      </c>
      <c r="U12" s="4">
        <f t="shared" si="2"/>
        <v>132983</v>
      </c>
      <c r="V12" s="4">
        <f t="shared" si="2"/>
        <v>131062</v>
      </c>
      <c r="W12" s="4">
        <f t="shared" si="2"/>
        <v>129162</v>
      </c>
      <c r="X12" s="4">
        <f t="shared" si="2"/>
        <v>127279</v>
      </c>
      <c r="Y12" s="4">
        <f t="shared" si="2"/>
        <v>125411</v>
      </c>
      <c r="Z12" s="4">
        <f t="shared" si="2"/>
        <v>123567</v>
      </c>
      <c r="AA12" s="4">
        <f t="shared" si="2"/>
        <v>121739</v>
      </c>
      <c r="AB12" s="4">
        <f t="shared" si="2"/>
        <v>222080</v>
      </c>
      <c r="AC12" s="4">
        <f t="shared" si="2"/>
        <v>217333</v>
      </c>
      <c r="AD12" s="4">
        <f t="shared" si="2"/>
        <v>214259</v>
      </c>
    </row>
    <row r="15" spans="1:30" x14ac:dyDescent="0.2">
      <c r="A15" s="3" t="s">
        <v>19</v>
      </c>
    </row>
    <row r="16" spans="1:30" x14ac:dyDescent="0.2">
      <c r="A16" s="2" t="str">
        <f t="shared" ref="A16:A21" si="3">A6</f>
        <v>WA503</v>
      </c>
      <c r="B16" s="4">
        <f>HLOOKUP($A16,Load[#All],B$2,FALSE)</f>
        <v>12753396.831182688</v>
      </c>
      <c r="C16" s="4">
        <f>HLOOKUP($A16,Load[#All],C$2,FALSE)</f>
        <v>12388700.321078964</v>
      </c>
      <c r="D16" s="4">
        <f>HLOOKUP($A16,Load[#All],D$2,FALSE)</f>
        <v>11846274.267697925</v>
      </c>
      <c r="E16" s="4">
        <f>HLOOKUP($A16,Load[#All],E$2,FALSE)</f>
        <v>11472988.806977089</v>
      </c>
      <c r="F16" s="4">
        <f>HLOOKUP($A16,Load[#All],F$2,FALSE)</f>
        <v>10812006.07657145</v>
      </c>
      <c r="G16" s="4">
        <f>HLOOKUP($A16,Load[#All],G$2,FALSE)</f>
        <v>10514964.645008203</v>
      </c>
      <c r="H16" s="4">
        <f>HLOOKUP($A16,Load[#All],H$2,FALSE)</f>
        <v>9983717.2393204141</v>
      </c>
      <c r="I16" s="4">
        <f>HLOOKUP($A16,Load[#All],I$2,FALSE)</f>
        <v>9681399.3836792577</v>
      </c>
      <c r="J16" s="4">
        <f>HLOOKUP($A16,Load[#All],J$2,FALSE)</f>
        <v>9097206.6926255506</v>
      </c>
      <c r="K16" s="4">
        <f>HLOOKUP($A16,Load[#All],K$2,FALSE)</f>
        <v>8614192.1816119347</v>
      </c>
      <c r="L16" s="4">
        <f>HLOOKUP($A16,Load[#All],L$2,FALSE)</f>
        <v>8258992.602660127</v>
      </c>
      <c r="M16" s="4">
        <f>HLOOKUP($A16,Load[#All],M$2,FALSE)</f>
        <v>8138610.346557077</v>
      </c>
      <c r="N16" s="4">
        <f>HLOOKUP($A16,Load[#All],N$2,FALSE)</f>
        <v>7912380.2429281045</v>
      </c>
      <c r="O16" s="4">
        <f>HLOOKUP($A16,Load[#All],O$2,FALSE)</f>
        <v>7798333.010076778</v>
      </c>
      <c r="P16" s="4">
        <f>HLOOKUP($A16,Load[#All],P$2,FALSE)</f>
        <v>7598623.0618113792</v>
      </c>
      <c r="Q16" s="4">
        <f>HLOOKUP($A16,Load[#All],Q$2,FALSE)</f>
        <v>7518517.572543378</v>
      </c>
      <c r="R16" s="4">
        <f>HLOOKUP($A16,Load[#All],R$2,FALSE)</f>
        <v>7361011.4294410814</v>
      </c>
      <c r="S16" s="4">
        <f>HLOOKUP($A16,Load[#All],S$2,FALSE)</f>
        <v>7247153.6850178195</v>
      </c>
      <c r="T16" s="4">
        <f>HLOOKUP($A16,Load[#All],T$2,FALSE)</f>
        <v>7117518.9719567141</v>
      </c>
      <c r="U16" s="4">
        <f>HLOOKUP($A16,Load[#All],U$2,FALSE)</f>
        <v>6968968.5960376272</v>
      </c>
      <c r="V16" s="4">
        <f>HLOOKUP($A16,Load[#All],V$2,FALSE)</f>
        <v>6770795.128371858</v>
      </c>
      <c r="W16" s="4">
        <f>HLOOKUP($A16,Load[#All],W$2,FALSE)</f>
        <v>6678673.0543396343</v>
      </c>
      <c r="X16" s="4">
        <f>HLOOKUP($A16,Load[#All],X$2,FALSE)</f>
        <v>6654620.1991541116</v>
      </c>
      <c r="Y16" s="4">
        <f>HLOOKUP($A16,Load[#All],Y$2,FALSE)</f>
        <v>6533448.1609616708</v>
      </c>
      <c r="Z16" s="4">
        <f>HLOOKUP($A16,Load[#All],Z$2,FALSE)</f>
        <v>6288795.4608265627</v>
      </c>
      <c r="AA16" s="4">
        <f>HLOOKUP($A16,Load[#All],AA$2,FALSE)</f>
        <v>6277707.0657333462</v>
      </c>
      <c r="AB16" s="4">
        <f>HLOOKUP($A16,Load[#All],AB$2,FALSE)</f>
        <v>12928403.218293454</v>
      </c>
      <c r="AC16" s="4">
        <f>HLOOKUP($A16,Load[#All],AC$2,FALSE)</f>
        <v>12412545.729257129</v>
      </c>
      <c r="AD16" s="4">
        <f>HLOOKUP($A16,Load[#All],AD$2,FALSE)</f>
        <v>12332773.533609614</v>
      </c>
    </row>
    <row r="17" spans="1:33" x14ac:dyDescent="0.2">
      <c r="A17" s="2" t="str">
        <f t="shared" si="3"/>
        <v>WA504</v>
      </c>
      <c r="B17" s="4">
        <f>HLOOKUP($A17,Load[#All],B$2,FALSE)</f>
        <v>9834197.8841703497</v>
      </c>
      <c r="C17" s="4">
        <f>HLOOKUP($A17,Load[#All],C$2,FALSE)</f>
        <v>9787034.2573011871</v>
      </c>
      <c r="D17" s="4">
        <f>HLOOKUP($A17,Load[#All],D$2,FALSE)</f>
        <v>9625243.8414587323</v>
      </c>
      <c r="E17" s="4">
        <f>HLOOKUP($A17,Load[#All],E$2,FALSE)</f>
        <v>9581217.6894388534</v>
      </c>
      <c r="F17" s="4">
        <f>HLOOKUP($A17,Load[#All],F$2,FALSE)</f>
        <v>9328559.7590424456</v>
      </c>
      <c r="G17" s="4">
        <f>HLOOKUP($A17,Load[#All],G$2,FALSE)</f>
        <v>9356695.7572068851</v>
      </c>
      <c r="H17" s="4">
        <f>HLOOKUP($A17,Load[#All],H$2,FALSE)</f>
        <v>9186884.0859303437</v>
      </c>
      <c r="I17" s="4">
        <f>HLOOKUP($A17,Load[#All],I$2,FALSE)</f>
        <v>9209821.1523992028</v>
      </c>
      <c r="J17" s="4">
        <f>HLOOKUP($A17,Load[#All],J$2,FALSE)</f>
        <v>8997805.8424121886</v>
      </c>
      <c r="K17" s="4">
        <f>HLOOKUP($A17,Load[#All],K$2,FALSE)</f>
        <v>8869088.4767419789</v>
      </c>
      <c r="L17" s="4">
        <f>HLOOKUP($A17,Load[#All],L$2,FALSE)</f>
        <v>8853073.4316858351</v>
      </c>
      <c r="M17" s="4">
        <f>HLOOKUP($A17,Load[#All],M$2,FALSE)</f>
        <v>8771168.044343112</v>
      </c>
      <c r="N17" s="4">
        <f>HLOOKUP($A17,Load[#All],N$2,FALSE)</f>
        <v>8583427.747446131</v>
      </c>
      <c r="O17" s="4">
        <f>HLOOKUP($A17,Load[#All],O$2,FALSE)</f>
        <v>8496986.7887255084</v>
      </c>
      <c r="P17" s="4">
        <f>HLOOKUP($A17,Load[#All],P$2,FALSE)</f>
        <v>8342411.4159206674</v>
      </c>
      <c r="Q17" s="4">
        <f>HLOOKUP($A17,Load[#All],Q$2,FALSE)</f>
        <v>8299586.5308371233</v>
      </c>
      <c r="R17" s="4">
        <f>HLOOKUP($A17,Load[#All],R$2,FALSE)</f>
        <v>8173762.8653917992</v>
      </c>
      <c r="S17" s="4">
        <f>HLOOKUP($A17,Load[#All],S$2,FALSE)</f>
        <v>8089993.7593973009</v>
      </c>
      <c r="T17" s="4">
        <f>HLOOKUP($A17,Load[#All],T$2,FALSE)</f>
        <v>7997290.3512419583</v>
      </c>
      <c r="U17" s="4">
        <f>HLOOKUP($A17,Load[#All],U$2,FALSE)</f>
        <v>7906646.4446752435</v>
      </c>
      <c r="V17" s="4">
        <f>HLOOKUP($A17,Load[#All],V$2,FALSE)</f>
        <v>7742377.5321610551</v>
      </c>
      <c r="W17" s="4">
        <f>HLOOKUP($A17,Load[#All],W$2,FALSE)</f>
        <v>7669144.5984234978</v>
      </c>
      <c r="X17" s="4">
        <f>HLOOKUP($A17,Load[#All],X$2,FALSE)</f>
        <v>7665701.6601037718</v>
      </c>
      <c r="Y17" s="4">
        <f>HLOOKUP($A17,Load[#All],Y$2,FALSE)</f>
        <v>7587193.1908373944</v>
      </c>
      <c r="Z17" s="4">
        <f>HLOOKUP($A17,Load[#All],Z$2,FALSE)</f>
        <v>7367977.4349257993</v>
      </c>
      <c r="AA17" s="4">
        <f>HLOOKUP($A17,Load[#All],AA$2,FALSE)</f>
        <v>7394053.5724560712</v>
      </c>
      <c r="AB17" s="4">
        <f>HLOOKUP($A17,Load[#All],AB$2,FALSE)</f>
        <v>9957240.9327077959</v>
      </c>
      <c r="AC17" s="4">
        <f>HLOOKUP($A17,Load[#All],AC$2,FALSE)</f>
        <v>9814387.0116889961</v>
      </c>
      <c r="AD17" s="4">
        <f>HLOOKUP($A17,Load[#All],AD$2,FALSE)</f>
        <v>9953603.5491489824</v>
      </c>
    </row>
    <row r="18" spans="1:33" x14ac:dyDescent="0.2">
      <c r="A18" s="2" t="str">
        <f t="shared" si="3"/>
        <v>WA505</v>
      </c>
      <c r="B18" s="4">
        <f>HLOOKUP($A18,Load[#All],B$2,FALSE)</f>
        <v>1376706.0582279474</v>
      </c>
      <c r="C18" s="4">
        <f>HLOOKUP($A18,Load[#All],C$2,FALSE)</f>
        <v>1394924.1376229525</v>
      </c>
      <c r="D18" s="4">
        <f>HLOOKUP($A18,Load[#All],D$2,FALSE)</f>
        <v>1402536.0087602173</v>
      </c>
      <c r="E18" s="4">
        <f>HLOOKUP($A18,Load[#All],E$2,FALSE)</f>
        <v>1415564.4648065432</v>
      </c>
      <c r="F18" s="4">
        <f>HLOOKUP($A18,Load[#All],F$2,FALSE)</f>
        <v>1391890.0984774006</v>
      </c>
      <c r="G18" s="4">
        <f>HLOOKUP($A18,Load[#All],G$2,FALSE)</f>
        <v>1410844.4979155806</v>
      </c>
      <c r="H18" s="4">
        <f>HLOOKUP($A18,Load[#All],H$2,FALSE)</f>
        <v>1406199.2642059047</v>
      </c>
      <c r="I18" s="4">
        <f>HLOOKUP($A18,Load[#All],I$2,FALSE)</f>
        <v>1429815.6029880799</v>
      </c>
      <c r="J18" s="4">
        <f>HLOOKUP($A18,Load[#All],J$2,FALSE)</f>
        <v>1420112.7191428517</v>
      </c>
      <c r="K18" s="4">
        <f>HLOOKUP($A18,Load[#All],K$2,FALSE)</f>
        <v>1416223.4881474664</v>
      </c>
      <c r="L18" s="4">
        <f>HLOOKUP($A18,Load[#All],L$2,FALSE)</f>
        <v>1435033.9164893867</v>
      </c>
      <c r="M18" s="4">
        <f>HLOOKUP($A18,Load[#All],M$2,FALSE)</f>
        <v>1445982.6282972223</v>
      </c>
      <c r="N18" s="4">
        <f>HLOOKUP($A18,Load[#All],N$2,FALSE)</f>
        <v>1437007.4859347998</v>
      </c>
      <c r="O18" s="4">
        <f>HLOOKUP($A18,Load[#All],O$2,FALSE)</f>
        <v>1436775.2453040194</v>
      </c>
      <c r="P18" s="4">
        <f>HLOOKUP($A18,Load[#All],P$2,FALSE)</f>
        <v>1435653.3653881794</v>
      </c>
      <c r="Q18" s="4">
        <f>HLOOKUP($A18,Load[#All],Q$2,FALSE)</f>
        <v>1442689.85483052</v>
      </c>
      <c r="R18" s="4">
        <f>HLOOKUP($A18,Load[#All],R$2,FALSE)</f>
        <v>1440922.8510700038</v>
      </c>
      <c r="S18" s="4">
        <f>HLOOKUP($A18,Load[#All],S$2,FALSE)</f>
        <v>1437954.0640634918</v>
      </c>
      <c r="T18" s="4">
        <f>HLOOKUP($A18,Load[#All],T$2,FALSE)</f>
        <v>1442192.1588842475</v>
      </c>
      <c r="U18" s="4">
        <f>HLOOKUP($A18,Load[#All],U$2,FALSE)</f>
        <v>1413836.8817088935</v>
      </c>
      <c r="V18" s="4">
        <f>HLOOKUP($A18,Load[#All],V$2,FALSE)</f>
        <v>1399460.5497468594</v>
      </c>
      <c r="W18" s="4">
        <f>HLOOKUP($A18,Load[#All],W$2,FALSE)</f>
        <v>1406160.2421137521</v>
      </c>
      <c r="X18" s="4">
        <f>HLOOKUP($A18,Load[#All],X$2,FALSE)</f>
        <v>1433260.2934054276</v>
      </c>
      <c r="Y18" s="4">
        <f>HLOOKUP($A18,Load[#All],Y$2,FALSE)</f>
        <v>1434025.5521787785</v>
      </c>
      <c r="Z18" s="4">
        <f>HLOOKUP($A18,Load[#All],Z$2,FALSE)</f>
        <v>1403849.8170647195</v>
      </c>
      <c r="AA18" s="4">
        <f>HLOOKUP($A18,Load[#All],AA$2,FALSE)</f>
        <v>1414835.4115160394</v>
      </c>
      <c r="AB18" s="4">
        <f>HLOOKUP($A18,Load[#All],AB$2,FALSE)</f>
        <v>1384668.5857393919</v>
      </c>
      <c r="AC18" s="4">
        <f>HLOOKUP($A18,Load[#All],AC$2,FALSE)</f>
        <v>1379253.1949753077</v>
      </c>
      <c r="AD18" s="4">
        <f>HLOOKUP($A18,Load[#All],AD$2,FALSE)</f>
        <v>1399087.0930901689</v>
      </c>
    </row>
    <row r="19" spans="1:33" x14ac:dyDescent="0.2">
      <c r="A19" s="2" t="str">
        <f t="shared" si="3"/>
        <v>WA511</v>
      </c>
      <c r="B19" s="4">
        <f>HLOOKUP($A19,Load[#All],B$2,FALSE)</f>
        <v>1920420.0419157937</v>
      </c>
      <c r="C19" s="4">
        <f>HLOOKUP($A19,Load[#All],C$2,FALSE)</f>
        <v>1968154.3553563803</v>
      </c>
      <c r="D19" s="4">
        <f>HLOOKUP($A19,Load[#All],D$2,FALSE)</f>
        <v>1996945.2029920844</v>
      </c>
      <c r="E19" s="4">
        <f>HLOOKUP($A19,Load[#All],E$2,FALSE)</f>
        <v>2033745.4545797925</v>
      </c>
      <c r="F19" s="4">
        <f>HLOOKUP($A19,Load[#All],F$2,FALSE)</f>
        <v>2002872.209674506</v>
      </c>
      <c r="G19" s="4">
        <f>HLOOKUP($A19,Load[#All],G$2,FALSE)</f>
        <v>2037205.2928350074</v>
      </c>
      <c r="H19" s="4">
        <f>HLOOKUP($A19,Load[#All],H$2,FALSE)</f>
        <v>2039623.36068461</v>
      </c>
      <c r="I19" s="4">
        <f>HLOOKUP($A19,Load[#All],I$2,FALSE)</f>
        <v>2100519.3497393127</v>
      </c>
      <c r="J19" s="4">
        <f>HLOOKUP($A19,Load[#All],J$2,FALSE)</f>
        <v>2099366.7635353617</v>
      </c>
      <c r="K19" s="4">
        <f>HLOOKUP($A19,Load[#All],K$2,FALSE)</f>
        <v>2097355.877446773</v>
      </c>
      <c r="L19" s="4">
        <f>HLOOKUP($A19,Load[#All],L$2,FALSE)</f>
        <v>2149494.1662481437</v>
      </c>
      <c r="M19" s="4">
        <f>HLOOKUP($A19,Load[#All],M$2,FALSE)</f>
        <v>2182944.0137661221</v>
      </c>
      <c r="N19" s="4">
        <f>HLOOKUP($A19,Load[#All],N$2,FALSE)</f>
        <v>2183273.5641019261</v>
      </c>
      <c r="O19" s="4">
        <f>HLOOKUP($A19,Load[#All],O$2,FALSE)</f>
        <v>2199717.5131747946</v>
      </c>
      <c r="P19" s="4">
        <f>HLOOKUP($A19,Load[#All],P$2,FALSE)</f>
        <v>2208200.2685320182</v>
      </c>
      <c r="Q19" s="4">
        <f>HLOOKUP($A19,Load[#All],Q$2,FALSE)</f>
        <v>2233696.5660975189</v>
      </c>
      <c r="R19" s="4">
        <f>HLOOKUP($A19,Load[#All],R$2,FALSE)</f>
        <v>2240260.0004152204</v>
      </c>
      <c r="S19" s="4">
        <f>HLOOKUP($A19,Load[#All],S$2,FALSE)</f>
        <v>2254915.7122474257</v>
      </c>
      <c r="T19" s="4">
        <f>HLOOKUP($A19,Load[#All],T$2,FALSE)</f>
        <v>2273013.9497532165</v>
      </c>
      <c r="U19" s="4">
        <f>HLOOKUP($A19,Load[#All],U$2,FALSE)</f>
        <v>2184151.7603995167</v>
      </c>
      <c r="V19" s="4">
        <f>HLOOKUP($A19,Load[#All],V$2,FALSE)</f>
        <v>2162556.5909136492</v>
      </c>
      <c r="W19" s="4">
        <f>HLOOKUP($A19,Load[#All],W$2,FALSE)</f>
        <v>2201347.1310800835</v>
      </c>
      <c r="X19" s="4">
        <f>HLOOKUP($A19,Load[#All],X$2,FALSE)</f>
        <v>2288494.5069858017</v>
      </c>
      <c r="Y19" s="4">
        <f>HLOOKUP($A19,Load[#All],Y$2,FALSE)</f>
        <v>2288467.7791434266</v>
      </c>
      <c r="Z19" s="4">
        <f>HLOOKUP($A19,Load[#All],Z$2,FALSE)</f>
        <v>2230187.473781365</v>
      </c>
      <c r="AA19" s="4">
        <f>HLOOKUP($A19,Load[#All],AA$2,FALSE)</f>
        <v>2253526.0356299281</v>
      </c>
      <c r="AB19" s="4">
        <f>HLOOKUP($A19,Load[#All],AB$2,FALSE)</f>
        <v>1940190.0332634225</v>
      </c>
      <c r="AC19" s="4">
        <f>HLOOKUP($A19,Load[#All],AC$2,FALSE)</f>
        <v>1960502.945186629</v>
      </c>
      <c r="AD19" s="4">
        <f>HLOOKUP($A19,Load[#All],AD$2,FALSE)</f>
        <v>2015883.2506879661</v>
      </c>
    </row>
    <row r="20" spans="1:33" x14ac:dyDescent="0.2">
      <c r="A20" s="2" t="str">
        <f t="shared" si="3"/>
        <v>WA570</v>
      </c>
      <c r="B20" s="4">
        <f>HLOOKUP($A20,Load[#All],B$2,FALSE)</f>
        <v>175163.96015363996</v>
      </c>
      <c r="C20" s="4">
        <f>HLOOKUP($A20,Load[#All],C$2,FALSE)</f>
        <v>176643.02037173274</v>
      </c>
      <c r="D20" s="4">
        <f>HLOOKUP($A20,Load[#All],D$2,FALSE)</f>
        <v>175819.20749525953</v>
      </c>
      <c r="E20" s="4">
        <f>HLOOKUP($A20,Load[#All],E$2,FALSE)</f>
        <v>175768.57037069372</v>
      </c>
      <c r="F20" s="4">
        <f>HLOOKUP($A20,Load[#All],F$2,FALSE)</f>
        <v>172493.59462732464</v>
      </c>
      <c r="G20" s="4">
        <f>HLOOKUP($A20,Load[#All],G$2,FALSE)</f>
        <v>175139.03929322603</v>
      </c>
      <c r="H20" s="4">
        <f>HLOOKUP($A20,Load[#All],H$2,FALSE)</f>
        <v>174107.8631115907</v>
      </c>
      <c r="I20" s="4">
        <f>HLOOKUP($A20,Load[#All],I$2,FALSE)</f>
        <v>175951.36056759593</v>
      </c>
      <c r="J20" s="4">
        <f>HLOOKUP($A20,Load[#All],J$2,FALSE)</f>
        <v>173848.1320977498</v>
      </c>
      <c r="K20" s="4">
        <f>HLOOKUP($A20,Load[#All],K$2,FALSE)</f>
        <v>172569.96179826016</v>
      </c>
      <c r="L20" s="4">
        <f>HLOOKUP($A20,Load[#All],L$2,FALSE)</f>
        <v>174455.98173857588</v>
      </c>
      <c r="M20" s="4">
        <f>HLOOKUP($A20,Load[#All],M$2,FALSE)</f>
        <v>174395.31428839956</v>
      </c>
      <c r="N20" s="4">
        <f>HLOOKUP($A20,Load[#All],N$2,FALSE)</f>
        <v>172297.23844001055</v>
      </c>
      <c r="O20" s="4">
        <f>HLOOKUP($A20,Load[#All],O$2,FALSE)</f>
        <v>172206.56606301491</v>
      </c>
      <c r="P20" s="4">
        <f>HLOOKUP($A20,Load[#All],P$2,FALSE)</f>
        <v>170412.44898207096</v>
      </c>
      <c r="Q20" s="4">
        <f>HLOOKUP($A20,Load[#All],Q$2,FALSE)</f>
        <v>171328.86670597611</v>
      </c>
      <c r="R20" s="4">
        <f>HLOOKUP($A20,Load[#All],R$2,FALSE)</f>
        <v>170237.75383593183</v>
      </c>
      <c r="S20" s="4">
        <f>HLOOKUP($A20,Load[#All],S$2,FALSE)</f>
        <v>170691.02526270933</v>
      </c>
      <c r="T20" s="4">
        <f>HLOOKUP($A20,Load[#All],T$2,FALSE)</f>
        <v>170043.53839186346</v>
      </c>
      <c r="U20" s="4">
        <f>HLOOKUP($A20,Load[#All],U$2,FALSE)</f>
        <v>169709.36102636007</v>
      </c>
      <c r="V20" s="4">
        <f>HLOOKUP($A20,Load[#All],V$2,FALSE)</f>
        <v>167880.6840010848</v>
      </c>
      <c r="W20" s="4">
        <f>HLOOKUP($A20,Load[#All],W$2,FALSE)</f>
        <v>168072.18226587493</v>
      </c>
      <c r="X20" s="4">
        <f>HLOOKUP($A20,Load[#All],X$2,FALSE)</f>
        <v>169667.37244157487</v>
      </c>
      <c r="Y20" s="4">
        <f>HLOOKUP($A20,Load[#All],Y$2,FALSE)</f>
        <v>169237.28000966017</v>
      </c>
      <c r="Z20" s="4">
        <f>HLOOKUP($A20,Load[#All],Z$2,FALSE)</f>
        <v>166580.25857148209</v>
      </c>
      <c r="AA20" s="4">
        <f>HLOOKUP($A20,Load[#All],AA$2,FALSE)</f>
        <v>168446.15428627672</v>
      </c>
      <c r="AB20" s="4">
        <f>HLOOKUP($A20,Load[#All],AB$2,FALSE)</f>
        <v>177373.31078931916</v>
      </c>
      <c r="AC20" s="4">
        <f>HLOOKUP($A20,Load[#All],AC$2,FALSE)</f>
        <v>173994.0501674822</v>
      </c>
      <c r="AD20" s="4">
        <f>HLOOKUP($A20,Load[#All],AD$2,FALSE)</f>
        <v>175774.67714984962</v>
      </c>
    </row>
    <row r="21" spans="1:33" x14ac:dyDescent="0.2">
      <c r="A21" s="2" t="str">
        <f t="shared" si="3"/>
        <v>WA Non-Core</v>
      </c>
      <c r="B21" s="4">
        <f>HLOOKUP($A21,Load[#All],B$2,FALSE)</f>
        <v>10518950.673131667</v>
      </c>
      <c r="C21" s="4">
        <f>HLOOKUP($A21,Load[#All],C$2,FALSE)</f>
        <v>10571545.426497309</v>
      </c>
      <c r="D21" s="4">
        <f>HLOOKUP($A21,Load[#All],D$2,FALSE)</f>
        <v>10624403.153629787</v>
      </c>
      <c r="E21" s="4">
        <f>HLOOKUP($A21,Load[#All],E$2,FALSE)</f>
        <v>10677525.169397939</v>
      </c>
      <c r="F21" s="4">
        <f>HLOOKUP($A21,Load[#All],F$2,FALSE)</f>
        <v>10730912.795244936</v>
      </c>
      <c r="G21" s="4">
        <f>HLOOKUP($A21,Load[#All],G$2,FALSE)</f>
        <v>10784567.359221166</v>
      </c>
      <c r="H21" s="4">
        <f>HLOOKUP($A21,Load[#All],H$2,FALSE)</f>
        <v>10838490.196017269</v>
      </c>
      <c r="I21" s="4">
        <f>HLOOKUP($A21,Load[#All],I$2,FALSE)</f>
        <v>10892682.646997347</v>
      </c>
      <c r="J21" s="4">
        <f>HLOOKUP($A21,Load[#All],J$2,FALSE)</f>
        <v>10947146.060232339</v>
      </c>
      <c r="K21" s="4">
        <f>HLOOKUP($A21,Load[#All],K$2,FALSE)</f>
        <v>11001881.79053349</v>
      </c>
      <c r="L21" s="4">
        <f>HLOOKUP($A21,Load[#All],L$2,FALSE)</f>
        <v>11056891.199486161</v>
      </c>
      <c r="M21" s="4">
        <f>HLOOKUP($A21,Load[#All],M$2,FALSE)</f>
        <v>11112175.655483589</v>
      </c>
      <c r="N21" s="4">
        <f>HLOOKUP($A21,Load[#All],N$2,FALSE)</f>
        <v>11167736.533761002</v>
      </c>
      <c r="O21" s="4">
        <f>HLOOKUP($A21,Load[#All],O$2,FALSE)</f>
        <v>11223575.216429804</v>
      </c>
      <c r="P21" s="4">
        <f>HLOOKUP($A21,Load[#All],P$2,FALSE)</f>
        <v>11279693.092511948</v>
      </c>
      <c r="Q21" s="4">
        <f>HLOOKUP($A21,Load[#All],Q$2,FALSE)</f>
        <v>11336091.557974521</v>
      </c>
      <c r="R21" s="4">
        <f>HLOOKUP($A21,Load[#All],R$2,FALSE)</f>
        <v>11392772.015764382</v>
      </c>
      <c r="S21" s="4">
        <f>HLOOKUP($A21,Load[#All],S$2,FALSE)</f>
        <v>11449735.875843199</v>
      </c>
      <c r="T21" s="4">
        <f>HLOOKUP($A21,Load[#All],T$2,FALSE)</f>
        <v>11506984.555222422</v>
      </c>
      <c r="U21" s="4">
        <f>HLOOKUP($A21,Load[#All],U$2,FALSE)</f>
        <v>11564519.477998547</v>
      </c>
      <c r="V21" s="4">
        <f>HLOOKUP($A21,Load[#All],V$2,FALSE)</f>
        <v>11622342.075388523</v>
      </c>
      <c r="W21" s="4">
        <f>HLOOKUP($A21,Load[#All],W$2,FALSE)</f>
        <v>11680453.785765473</v>
      </c>
      <c r="X21" s="4">
        <f>HLOOKUP($A21,Load[#All],X$2,FALSE)</f>
        <v>11738856.054694291</v>
      </c>
      <c r="Y21" s="4">
        <f>HLOOKUP($A21,Load[#All],Y$2,FALSE)</f>
        <v>11797550.334967755</v>
      </c>
      <c r="Z21" s="4">
        <f>HLOOKUP($A21,Load[#All],Z$2,FALSE)</f>
        <v>11856538.086642582</v>
      </c>
      <c r="AA21" s="4">
        <f>HLOOKUP($A21,Load[#All],AA$2,FALSE)</f>
        <v>11915820.777075823</v>
      </c>
      <c r="AB21" s="4">
        <f>HLOOKUP($A21,Load[#All],AB$2,FALSE)</f>
        <v>10518950.673131667</v>
      </c>
      <c r="AC21" s="4">
        <f>HLOOKUP($A21,Load[#All],AC$2,FALSE)</f>
        <v>10571545.426497309</v>
      </c>
      <c r="AD21" s="4">
        <f>HLOOKUP($A21,Load[#All],AD$2,FALSE)</f>
        <v>10624403.153629787</v>
      </c>
    </row>
    <row r="22" spans="1:33" x14ac:dyDescent="0.2">
      <c r="A22" s="2" t="s">
        <v>2</v>
      </c>
      <c r="B22" s="4">
        <f t="shared" ref="B22:AD22" si="4">SUM(B16:B20)</f>
        <v>26059884.775650419</v>
      </c>
      <c r="C22" s="4">
        <f t="shared" si="4"/>
        <v>25715456.091731217</v>
      </c>
      <c r="D22" s="4">
        <f t="shared" si="4"/>
        <v>25046818.528404221</v>
      </c>
      <c r="E22" s="4">
        <f t="shared" si="4"/>
        <v>24679284.98617297</v>
      </c>
      <c r="F22" s="4">
        <f t="shared" si="4"/>
        <v>23707821.738393128</v>
      </c>
      <c r="G22" s="4">
        <f t="shared" si="4"/>
        <v>23494849.232258901</v>
      </c>
      <c r="H22" s="4">
        <f t="shared" si="4"/>
        <v>22790531.813252863</v>
      </c>
      <c r="I22" s="4">
        <f t="shared" si="4"/>
        <v>22597506.849373449</v>
      </c>
      <c r="J22" s="4">
        <f t="shared" si="4"/>
        <v>21788340.149813704</v>
      </c>
      <c r="K22" s="4">
        <f t="shared" si="4"/>
        <v>21169429.985746417</v>
      </c>
      <c r="L22" s="4">
        <f t="shared" si="4"/>
        <v>20871050.098822065</v>
      </c>
      <c r="M22" s="4">
        <f t="shared" si="4"/>
        <v>20713100.347251929</v>
      </c>
      <c r="N22" s="4">
        <f t="shared" si="4"/>
        <v>20288386.278850973</v>
      </c>
      <c r="O22" s="4">
        <f t="shared" si="4"/>
        <v>20104019.123344116</v>
      </c>
      <c r="P22" s="4">
        <f t="shared" si="4"/>
        <v>19755300.560634319</v>
      </c>
      <c r="Q22" s="4">
        <f t="shared" si="4"/>
        <v>19665819.391014516</v>
      </c>
      <c r="R22" s="4">
        <f t="shared" si="4"/>
        <v>19386194.900154039</v>
      </c>
      <c r="S22" s="4">
        <f t="shared" si="4"/>
        <v>19200708.245988745</v>
      </c>
      <c r="T22" s="4">
        <f t="shared" si="4"/>
        <v>19000058.970227998</v>
      </c>
      <c r="U22" s="4">
        <f t="shared" si="4"/>
        <v>18643313.043847643</v>
      </c>
      <c r="V22" s="4">
        <f t="shared" si="4"/>
        <v>18243070.485194508</v>
      </c>
      <c r="W22" s="4">
        <f t="shared" si="4"/>
        <v>18123397.20822284</v>
      </c>
      <c r="X22" s="4">
        <f t="shared" si="4"/>
        <v>18211744.03209069</v>
      </c>
      <c r="Y22" s="4">
        <f t="shared" si="4"/>
        <v>18012371.963130932</v>
      </c>
      <c r="Z22" s="4">
        <f t="shared" si="4"/>
        <v>17457390.445169929</v>
      </c>
      <c r="AA22" s="4">
        <f t="shared" si="4"/>
        <v>17508568.239621658</v>
      </c>
      <c r="AB22" s="4">
        <f t="shared" si="4"/>
        <v>26387876.080793388</v>
      </c>
      <c r="AC22" s="4">
        <f t="shared" si="4"/>
        <v>25740682.931275547</v>
      </c>
      <c r="AD22" s="4">
        <f t="shared" si="4"/>
        <v>25877122.103686582</v>
      </c>
    </row>
    <row r="25" spans="1:33" x14ac:dyDescent="0.2">
      <c r="A25" s="6" t="s">
        <v>53</v>
      </c>
    </row>
    <row r="26" spans="1:33" x14ac:dyDescent="0.2">
      <c r="A26" s="2" t="s">
        <v>54</v>
      </c>
      <c r="B26" s="7">
        <f>HLOOKUP($A$2,RR_Costs[#All],B$3,FALSE)</f>
        <v>166387415.87058428</v>
      </c>
      <c r="C26" s="7">
        <f>HLOOKUP($A$2,RR_Costs[#All],C$3,FALSE)</f>
        <v>178253718.74755213</v>
      </c>
      <c r="D26" s="7">
        <f>HLOOKUP($A$2,RR_Costs[#All],D$3,FALSE)</f>
        <v>189271507.59836748</v>
      </c>
      <c r="E26" s="7">
        <f>HLOOKUP($A$2,RR_Costs[#All],E$3,FALSE)</f>
        <v>201900691.19561243</v>
      </c>
      <c r="F26" s="7">
        <f>HLOOKUP($A$2,RR_Costs[#All],F$3,FALSE)</f>
        <v>216935736.73497313</v>
      </c>
      <c r="G26" s="7">
        <f>HLOOKUP($A$2,RR_Costs[#All],G$3,FALSE)</f>
        <v>233328452.95197108</v>
      </c>
      <c r="H26" s="7">
        <f>HLOOKUP($A$2,RR_Costs[#All],H$3,FALSE)</f>
        <v>252655204.40075859</v>
      </c>
      <c r="I26" s="7">
        <f>HLOOKUP($A$2,RR_Costs[#All],I$3,FALSE)</f>
        <v>274077239.6158511</v>
      </c>
      <c r="J26" s="7">
        <f>HLOOKUP($A$2,RR_Costs[#All],J$3,FALSE)</f>
        <v>296163813.54978704</v>
      </c>
      <c r="K26" s="7">
        <f>HLOOKUP($A$2,RR_Costs[#All],K$3,FALSE)</f>
        <v>313108667.28416133</v>
      </c>
      <c r="L26" s="7">
        <f>HLOOKUP($A$2,RR_Costs[#All],L$3,FALSE)</f>
        <v>331587981.10325664</v>
      </c>
      <c r="M26" s="7">
        <f>HLOOKUP($A$2,RR_Costs[#All],M$3,FALSE)</f>
        <v>352610244.66523772</v>
      </c>
      <c r="N26" s="7">
        <f>HLOOKUP($A$2,RR_Costs[#All],N$3,FALSE)</f>
        <v>377995974.2013945</v>
      </c>
      <c r="O26" s="7">
        <f>HLOOKUP($A$2,RR_Costs[#All],O$3,FALSE)</f>
        <v>405345922.59894323</v>
      </c>
      <c r="P26" s="7">
        <f>HLOOKUP($A$2,RR_Costs[#All],P$3,FALSE)</f>
        <v>442943624.23875082</v>
      </c>
      <c r="Q26" s="7">
        <f>HLOOKUP($A$2,RR_Costs[#All],Q$3,FALSE)</f>
        <v>483692449.88370752</v>
      </c>
      <c r="R26" s="7">
        <f>HLOOKUP($A$2,RR_Costs[#All],R$3,FALSE)</f>
        <v>529225327.09618181</v>
      </c>
      <c r="S26" s="7">
        <f>HLOOKUP($A$2,RR_Costs[#All],S$3,FALSE)</f>
        <v>577803651.59239399</v>
      </c>
      <c r="T26" s="7">
        <f>HLOOKUP($A$2,RR_Costs[#All],T$3,FALSE)</f>
        <v>632873391.1067313</v>
      </c>
      <c r="U26" s="7">
        <f>HLOOKUP($A$2,RR_Costs[#All],U$3,FALSE)</f>
        <v>695542444.4856447</v>
      </c>
      <c r="V26" s="7">
        <f>HLOOKUP($A$2,RR_Costs[#All],V$3,FALSE)</f>
        <v>750798262.44350791</v>
      </c>
      <c r="W26" s="7">
        <f>HLOOKUP($A$2,RR_Costs[#All],W$3,FALSE)</f>
        <v>669764452.69818878</v>
      </c>
      <c r="X26" s="7">
        <f>HLOOKUP($A$2,RR_Costs[#All],X$3,FALSE)</f>
        <v>669764452.69818878</v>
      </c>
      <c r="Y26" s="7">
        <f>HLOOKUP($A$2,RR_Costs[#All],Y$3,FALSE)</f>
        <v>669764452.69818878</v>
      </c>
      <c r="Z26" s="7">
        <f>HLOOKUP($A$2,RR_Costs[#All],Z$3,FALSE)</f>
        <v>669764452.69818878</v>
      </c>
      <c r="AA26" s="7">
        <f>HLOOKUP($A$2,RR_Costs[#All],AA$3,FALSE)</f>
        <v>669764452.69818878</v>
      </c>
      <c r="AB26" s="7">
        <f>HLOOKUP($A$2,RR_Costs[#All],AB$3,FALSE)</f>
        <v>42712535.794480883</v>
      </c>
      <c r="AC26" s="7">
        <f>HLOOKUP($A$2,RR_Costs[#All],AC$3,FALSE)</f>
        <v>46656193.993817851</v>
      </c>
      <c r="AD26" s="7">
        <f>HLOOKUP($A$2,RR_Costs[#All],AD$3,FALSE)</f>
        <v>50550727.326222241</v>
      </c>
    </row>
    <row r="29" spans="1:33" x14ac:dyDescent="0.2">
      <c r="A29" s="6" t="s">
        <v>42</v>
      </c>
      <c r="C29" s="2">
        <f t="shared" ref="C29:AD29" si="5">C1</f>
        <v>2026</v>
      </c>
      <c r="D29" s="2">
        <f t="shared" si="5"/>
        <v>2027</v>
      </c>
      <c r="E29" s="2">
        <f t="shared" si="5"/>
        <v>2028</v>
      </c>
      <c r="F29" s="2">
        <f t="shared" si="5"/>
        <v>2029</v>
      </c>
      <c r="G29" s="2">
        <f t="shared" si="5"/>
        <v>2030</v>
      </c>
      <c r="H29" s="2">
        <f t="shared" si="5"/>
        <v>2031</v>
      </c>
      <c r="I29" s="2">
        <f t="shared" si="5"/>
        <v>2032</v>
      </c>
      <c r="J29" s="2">
        <f t="shared" si="5"/>
        <v>2033</v>
      </c>
      <c r="K29" s="2">
        <f t="shared" si="5"/>
        <v>2034</v>
      </c>
      <c r="L29" s="2">
        <f t="shared" si="5"/>
        <v>2035</v>
      </c>
      <c r="M29" s="2">
        <f t="shared" si="5"/>
        <v>2036</v>
      </c>
      <c r="N29" s="2">
        <f t="shared" si="5"/>
        <v>2037</v>
      </c>
      <c r="O29" s="2">
        <f t="shared" si="5"/>
        <v>2038</v>
      </c>
      <c r="P29" s="2">
        <f t="shared" si="5"/>
        <v>2039</v>
      </c>
      <c r="Q29" s="2">
        <f t="shared" si="5"/>
        <v>2040</v>
      </c>
      <c r="R29" s="2">
        <f t="shared" si="5"/>
        <v>2041</v>
      </c>
      <c r="S29" s="2">
        <f t="shared" si="5"/>
        <v>2042</v>
      </c>
      <c r="T29" s="2">
        <f t="shared" si="5"/>
        <v>2043</v>
      </c>
      <c r="U29" s="2">
        <f t="shared" si="5"/>
        <v>2044</v>
      </c>
      <c r="V29" s="2">
        <f t="shared" si="5"/>
        <v>2045</v>
      </c>
      <c r="W29" s="2">
        <f t="shared" si="5"/>
        <v>2046</v>
      </c>
      <c r="X29" s="2">
        <f t="shared" si="5"/>
        <v>2047</v>
      </c>
      <c r="Y29" s="2">
        <f t="shared" si="5"/>
        <v>2048</v>
      </c>
      <c r="Z29" s="2">
        <f t="shared" si="5"/>
        <v>2049</v>
      </c>
      <c r="AA29" s="2">
        <f t="shared" si="5"/>
        <v>2050</v>
      </c>
      <c r="AB29" s="2" t="e">
        <f t="shared" si="5"/>
        <v>#REF!</v>
      </c>
      <c r="AC29" s="2" t="e">
        <f t="shared" si="5"/>
        <v>#REF!</v>
      </c>
      <c r="AD29" s="2" t="e">
        <f t="shared" si="5"/>
        <v>#REF!</v>
      </c>
      <c r="AF29" s="2" t="s">
        <v>21</v>
      </c>
      <c r="AG29" s="2">
        <v>1</v>
      </c>
    </row>
    <row r="30" spans="1:33" x14ac:dyDescent="0.2">
      <c r="A30" s="2" t="str">
        <f>A16</f>
        <v>WA503</v>
      </c>
      <c r="B30" s="7" t="e" cm="1" vm="1">
        <f t="array" aca="1" ref="B30" ca="1">_xlfn.ANCHORARRAY(Info!N3)</f>
        <v>#VALUE!</v>
      </c>
      <c r="C30" s="7" t="e" vm="2">
        <f t="shared" ref="C30:AD34" ca="1" si="6">(((C16/C$22*C$26)/C6/12)+$B30)</f>
        <v>#VALUE!</v>
      </c>
      <c r="D30" s="7" t="e" vm="2">
        <f t="shared" ca="1" si="6"/>
        <v>#VALUE!</v>
      </c>
      <c r="E30" s="7" t="e" vm="2">
        <f t="shared" ca="1" si="6"/>
        <v>#VALUE!</v>
      </c>
      <c r="F30" s="7" t="e" vm="2">
        <f t="shared" ca="1" si="6"/>
        <v>#VALUE!</v>
      </c>
      <c r="G30" s="7" t="e" vm="2">
        <f t="shared" ca="1" si="6"/>
        <v>#VALUE!</v>
      </c>
      <c r="H30" s="7" t="e" vm="2">
        <f t="shared" ca="1" si="6"/>
        <v>#VALUE!</v>
      </c>
      <c r="I30" s="7" t="e" vm="2">
        <f t="shared" ca="1" si="6"/>
        <v>#VALUE!</v>
      </c>
      <c r="J30" s="7" t="e" vm="2">
        <f t="shared" ca="1" si="6"/>
        <v>#VALUE!</v>
      </c>
      <c r="K30" s="7" t="e" vm="2">
        <f t="shared" ca="1" si="6"/>
        <v>#VALUE!</v>
      </c>
      <c r="L30" s="7" t="e" vm="2">
        <f t="shared" ca="1" si="6"/>
        <v>#VALUE!</v>
      </c>
      <c r="M30" s="7" t="e" vm="2">
        <f t="shared" ca="1" si="6"/>
        <v>#VALUE!</v>
      </c>
      <c r="N30" s="7" t="e" vm="2">
        <f t="shared" ca="1" si="6"/>
        <v>#VALUE!</v>
      </c>
      <c r="O30" s="7" t="e" vm="2">
        <f t="shared" ca="1" si="6"/>
        <v>#VALUE!</v>
      </c>
      <c r="P30" s="7" t="e" vm="2">
        <f t="shared" ca="1" si="6"/>
        <v>#VALUE!</v>
      </c>
      <c r="Q30" s="7" t="e" vm="2">
        <f t="shared" ca="1" si="6"/>
        <v>#VALUE!</v>
      </c>
      <c r="R30" s="7" t="e" vm="2">
        <f t="shared" ca="1" si="6"/>
        <v>#VALUE!</v>
      </c>
      <c r="S30" s="7" t="e" vm="2">
        <f t="shared" ca="1" si="6"/>
        <v>#VALUE!</v>
      </c>
      <c r="T30" s="7" t="e" vm="2">
        <f t="shared" ca="1" si="6"/>
        <v>#VALUE!</v>
      </c>
      <c r="U30" s="7" t="e" vm="2">
        <f t="shared" ca="1" si="6"/>
        <v>#VALUE!</v>
      </c>
      <c r="V30" s="7" t="e" vm="2">
        <f t="shared" ca="1" si="6"/>
        <v>#VALUE!</v>
      </c>
      <c r="W30" s="7" t="e" vm="2">
        <f t="shared" ca="1" si="6"/>
        <v>#VALUE!</v>
      </c>
      <c r="X30" s="7" t="e" vm="2">
        <f t="shared" ca="1" si="6"/>
        <v>#VALUE!</v>
      </c>
      <c r="Y30" s="7" t="e" vm="2">
        <f t="shared" ca="1" si="6"/>
        <v>#VALUE!</v>
      </c>
      <c r="Z30" s="7" t="e" vm="2">
        <f t="shared" ca="1" si="6"/>
        <v>#VALUE!</v>
      </c>
      <c r="AA30" s="7" t="e" vm="2">
        <f t="shared" ca="1" si="6"/>
        <v>#VALUE!</v>
      </c>
      <c r="AB30" s="7" t="e" vm="2">
        <f t="shared" ca="1" si="6"/>
        <v>#VALUE!</v>
      </c>
      <c r="AC30" s="7" t="e" vm="2">
        <f t="shared" ca="1" si="6"/>
        <v>#VALUE!</v>
      </c>
      <c r="AD30" s="7" t="e" vm="2">
        <f t="shared" ca="1" si="6"/>
        <v>#VALUE!</v>
      </c>
      <c r="AF30" s="2" t="str">
        <f>A30</f>
        <v>WA503</v>
      </c>
      <c r="AG30" s="2">
        <v>2</v>
      </c>
    </row>
    <row r="31" spans="1:33" x14ac:dyDescent="0.2">
      <c r="A31" s="2" t="str">
        <f>A17</f>
        <v>WA504</v>
      </c>
      <c r="B31" s="7"/>
      <c r="C31" s="7">
        <f t="shared" si="6"/>
        <v>207.07881684467702</v>
      </c>
      <c r="D31" s="7">
        <f t="shared" si="6"/>
        <v>224.2586773726899</v>
      </c>
      <c r="E31" s="7">
        <f t="shared" si="6"/>
        <v>244.12220027947515</v>
      </c>
      <c r="F31" s="7">
        <f t="shared" si="6"/>
        <v>268.52878178812688</v>
      </c>
      <c r="G31" s="7">
        <f t="shared" si="6"/>
        <v>295.27100640362136</v>
      </c>
      <c r="H31" s="7">
        <f t="shared" si="6"/>
        <v>326.89321504543017</v>
      </c>
      <c r="I31" s="7">
        <f t="shared" si="6"/>
        <v>362.15841373082111</v>
      </c>
      <c r="J31" s="7">
        <f t="shared" si="6"/>
        <v>400.53797300137575</v>
      </c>
      <c r="K31" s="7">
        <f t="shared" si="6"/>
        <v>433.93134163423338</v>
      </c>
      <c r="L31" s="7">
        <f t="shared" si="6"/>
        <v>469.97077387200551</v>
      </c>
      <c r="M31" s="7">
        <f t="shared" si="6"/>
        <v>503.97026422418634</v>
      </c>
      <c r="N31" s="7">
        <f t="shared" si="6"/>
        <v>545.21107778754686</v>
      </c>
      <c r="O31" s="7">
        <f t="shared" si="6"/>
        <v>589.96900720595852</v>
      </c>
      <c r="P31" s="7">
        <f t="shared" si="6"/>
        <v>650.64296466284986</v>
      </c>
      <c r="Q31" s="7">
        <f t="shared" si="6"/>
        <v>717.2535718215978</v>
      </c>
      <c r="R31" s="7">
        <f t="shared" si="6"/>
        <v>791.93719446358455</v>
      </c>
      <c r="S31" s="7">
        <f t="shared" si="6"/>
        <v>872.73368874118921</v>
      </c>
      <c r="T31" s="7">
        <f t="shared" si="6"/>
        <v>964.60668600982365</v>
      </c>
      <c r="U31" s="7">
        <f t="shared" si="6"/>
        <v>1078.9484821320484</v>
      </c>
      <c r="V31" s="7">
        <f t="shared" si="6"/>
        <v>1177.2686787431433</v>
      </c>
      <c r="W31" s="7">
        <f t="shared" si="6"/>
        <v>1057.6925422198221</v>
      </c>
      <c r="X31" s="7">
        <f t="shared" si="6"/>
        <v>1062.7498628512708</v>
      </c>
      <c r="Y31" s="7">
        <f t="shared" si="6"/>
        <v>1074.2479478500384</v>
      </c>
      <c r="Z31" s="7">
        <f t="shared" si="6"/>
        <v>1087.2541422094093</v>
      </c>
      <c r="AA31" s="7">
        <f t="shared" si="6"/>
        <v>1098.8679608132577</v>
      </c>
      <c r="AB31" s="7">
        <f t="shared" si="6"/>
        <v>48.461160123738942</v>
      </c>
      <c r="AC31" s="7">
        <f t="shared" si="6"/>
        <v>53.487991912828193</v>
      </c>
      <c r="AD31" s="7">
        <f t="shared" si="6"/>
        <v>58.125204151293758</v>
      </c>
      <c r="AF31" s="2" t="str">
        <f>A31</f>
        <v>WA504</v>
      </c>
      <c r="AG31" s="2">
        <v>3</v>
      </c>
    </row>
    <row r="32" spans="1:33" x14ac:dyDescent="0.2">
      <c r="A32" s="2" t="str">
        <f>A18</f>
        <v>WA505</v>
      </c>
      <c r="B32" s="7"/>
      <c r="C32" s="7">
        <f t="shared" si="6"/>
        <v>1631.1231886469993</v>
      </c>
      <c r="D32" s="7">
        <f t="shared" si="6"/>
        <v>1780.6713444308377</v>
      </c>
      <c r="E32" s="7">
        <f t="shared" si="6"/>
        <v>1937.8684662909639</v>
      </c>
      <c r="F32" s="7">
        <f t="shared" si="6"/>
        <v>2122.7221076319688</v>
      </c>
      <c r="G32" s="7">
        <f t="shared" si="6"/>
        <v>2325.8902849681649</v>
      </c>
      <c r="H32" s="7">
        <f t="shared" si="6"/>
        <v>2577.5605311345371</v>
      </c>
      <c r="I32" s="7">
        <f t="shared" si="6"/>
        <v>2856.0165125959525</v>
      </c>
      <c r="J32" s="7">
        <f t="shared" si="6"/>
        <v>3166.5453033842859</v>
      </c>
      <c r="K32" s="7">
        <f t="shared" si="6"/>
        <v>3422.6799926970962</v>
      </c>
      <c r="L32" s="7">
        <f t="shared" si="6"/>
        <v>3710.7819763285429</v>
      </c>
      <c r="M32" s="7">
        <f t="shared" si="6"/>
        <v>3990.8786945124625</v>
      </c>
      <c r="N32" s="7">
        <f t="shared" si="6"/>
        <v>4323.8214566298784</v>
      </c>
      <c r="O32" s="7">
        <f t="shared" si="6"/>
        <v>4660.3737895084669</v>
      </c>
      <c r="P32" s="7">
        <f t="shared" si="6"/>
        <v>5168.515258570872</v>
      </c>
      <c r="Q32" s="7">
        <f t="shared" si="6"/>
        <v>5675.5933413028943</v>
      </c>
      <c r="R32" s="7">
        <f t="shared" si="6"/>
        <v>6267.6659144015912</v>
      </c>
      <c r="S32" s="7">
        <f t="shared" si="6"/>
        <v>6868.588473392284</v>
      </c>
      <c r="T32" s="7">
        <f t="shared" si="6"/>
        <v>7610.5847625921306</v>
      </c>
      <c r="U32" s="7">
        <f t="shared" si="6"/>
        <v>8325.0084573927288</v>
      </c>
      <c r="V32" s="7">
        <f t="shared" si="6"/>
        <v>9055.8426433760815</v>
      </c>
      <c r="W32" s="7">
        <f t="shared" si="6"/>
        <v>8155.3298721666761</v>
      </c>
      <c r="X32" s="7">
        <f t="shared" si="6"/>
        <v>8241.1376988334141</v>
      </c>
      <c r="Y32" s="7">
        <f t="shared" si="6"/>
        <v>8321.1925959834498</v>
      </c>
      <c r="Z32" s="7">
        <f t="shared" si="6"/>
        <v>8373.699711560821</v>
      </c>
      <c r="AA32" s="7">
        <f t="shared" si="6"/>
        <v>8398.8891638028635</v>
      </c>
      <c r="AB32" s="7">
        <f t="shared" si="6"/>
        <v>379.62115867637129</v>
      </c>
      <c r="AC32" s="7">
        <f t="shared" si="6"/>
        <v>421.7208242616062</v>
      </c>
      <c r="AD32" s="7">
        <f t="shared" si="6"/>
        <v>459.19088760335762</v>
      </c>
      <c r="AF32" s="2" t="str">
        <f>A32</f>
        <v>WA505</v>
      </c>
      <c r="AG32" s="2">
        <v>4</v>
      </c>
    </row>
    <row r="33" spans="1:33" x14ac:dyDescent="0.2">
      <c r="A33" s="2" t="str">
        <f>A19</f>
        <v>WA511</v>
      </c>
      <c r="B33" s="7"/>
      <c r="C33" s="7">
        <f t="shared" si="6"/>
        <v>11256.435917673474</v>
      </c>
      <c r="D33" s="7">
        <f t="shared" si="6"/>
        <v>12328.703332781048</v>
      </c>
      <c r="E33" s="7">
        <f t="shared" si="6"/>
        <v>13593.159414857995</v>
      </c>
      <c r="F33" s="7">
        <f t="shared" si="6"/>
        <v>15121.332698340577</v>
      </c>
      <c r="G33" s="7">
        <f t="shared" si="6"/>
        <v>16529.069931184622</v>
      </c>
      <c r="H33" s="7">
        <f t="shared" si="6"/>
        <v>18473.209216081039</v>
      </c>
      <c r="I33" s="7">
        <f t="shared" si="6"/>
        <v>20814.103685714294</v>
      </c>
      <c r="J33" s="7">
        <f t="shared" si="6"/>
        <v>23087.541735833238</v>
      </c>
      <c r="K33" s="7">
        <f t="shared" si="6"/>
        <v>25098.026994911856</v>
      </c>
      <c r="L33" s="7">
        <f t="shared" si="6"/>
        <v>27629.452555779466</v>
      </c>
      <c r="M33" s="7">
        <f t="shared" si="6"/>
        <v>29776.786632560379</v>
      </c>
      <c r="N33" s="7">
        <f t="shared" si="6"/>
        <v>32593.668212415305</v>
      </c>
      <c r="O33" s="7">
        <f t="shared" si="6"/>
        <v>35538.185278017649</v>
      </c>
      <c r="P33" s="7">
        <f t="shared" si="6"/>
        <v>39294.586818569995</v>
      </c>
      <c r="Q33" s="7">
        <f t="shared" si="6"/>
        <v>43602.450076811227</v>
      </c>
      <c r="R33" s="7">
        <f t="shared" si="6"/>
        <v>48079.435363107033</v>
      </c>
      <c r="S33" s="7">
        <f t="shared" si="6"/>
        <v>53346.537329108389</v>
      </c>
      <c r="T33" s="7">
        <f t="shared" si="6"/>
        <v>59521.912515178214</v>
      </c>
      <c r="U33" s="7">
        <f t="shared" si="6"/>
        <v>63462.6689514385</v>
      </c>
      <c r="V33" s="7">
        <f t="shared" si="6"/>
        <v>69315.088195438395</v>
      </c>
      <c r="W33" s="7">
        <f t="shared" si="6"/>
        <v>62772.007134895095</v>
      </c>
      <c r="X33" s="7">
        <f t="shared" si="6"/>
        <v>64940.470245281962</v>
      </c>
      <c r="Y33" s="7">
        <f t="shared" si="6"/>
        <v>65658.504669715578</v>
      </c>
      <c r="Z33" s="7">
        <f t="shared" si="6"/>
        <v>65414.857077159308</v>
      </c>
      <c r="AA33" s="7">
        <f t="shared" si="6"/>
        <v>65906.203761613302</v>
      </c>
      <c r="AB33" s="7">
        <f t="shared" si="6"/>
        <v>2591.1500867510313</v>
      </c>
      <c r="AC33" s="7">
        <f t="shared" si="6"/>
        <v>2903.1890974041339</v>
      </c>
      <c r="AD33" s="7">
        <f t="shared" si="6"/>
        <v>3186.0921989767944</v>
      </c>
      <c r="AF33" s="2" t="str">
        <f>A33</f>
        <v>WA511</v>
      </c>
      <c r="AG33" s="2">
        <v>5</v>
      </c>
    </row>
    <row r="34" spans="1:33" x14ac:dyDescent="0.2">
      <c r="A34" s="2" t="str">
        <f>A20</f>
        <v>WA570</v>
      </c>
      <c r="B34" s="7"/>
      <c r="C34" s="7">
        <f t="shared" si="6"/>
        <v>14576.778798184147</v>
      </c>
      <c r="D34" s="7">
        <f t="shared" si="6"/>
        <v>15816.839376815797</v>
      </c>
      <c r="E34" s="7">
        <f t="shared" si="6"/>
        <v>17118.557540690505</v>
      </c>
      <c r="F34" s="7">
        <f t="shared" si="6"/>
        <v>18790.274931130898</v>
      </c>
      <c r="G34" s="7">
        <f t="shared" si="6"/>
        <v>20706.119499706863</v>
      </c>
      <c r="H34" s="7">
        <f t="shared" si="6"/>
        <v>22978.035092802256</v>
      </c>
      <c r="I34" s="7">
        <f t="shared" si="6"/>
        <v>25405.385443026418</v>
      </c>
      <c r="J34" s="7">
        <f t="shared" si="6"/>
        <v>28131.869213924361</v>
      </c>
      <c r="K34" s="7">
        <f t="shared" si="6"/>
        <v>30385.881674611141</v>
      </c>
      <c r="L34" s="7">
        <f t="shared" si="6"/>
        <v>32995.98207529635</v>
      </c>
      <c r="M34" s="7">
        <f t="shared" si="6"/>
        <v>35343.157234042425</v>
      </c>
      <c r="N34" s="7">
        <f t="shared" si="6"/>
        <v>38215.425553133267</v>
      </c>
      <c r="O34" s="7">
        <f t="shared" si="6"/>
        <v>41334.562063095764</v>
      </c>
      <c r="P34" s="7">
        <f t="shared" si="6"/>
        <v>45486.952883644371</v>
      </c>
      <c r="Q34" s="7">
        <f t="shared" si="6"/>
        <v>50165.889610839564</v>
      </c>
      <c r="R34" s="7">
        <f t="shared" si="6"/>
        <v>55325.409839049731</v>
      </c>
      <c r="S34" s="7">
        <f t="shared" si="6"/>
        <v>61149.71461525021</v>
      </c>
      <c r="T34" s="7">
        <f t="shared" si="6"/>
        <v>67428.381435724339</v>
      </c>
      <c r="U34" s="7">
        <f t="shared" si="6"/>
        <v>75374.95356642922</v>
      </c>
      <c r="V34" s="7">
        <f t="shared" si="6"/>
        <v>82252.056791160256</v>
      </c>
      <c r="W34" s="7">
        <f t="shared" si="6"/>
        <v>73943.335628112225</v>
      </c>
      <c r="X34" s="7">
        <f t="shared" si="6"/>
        <v>74283.028998467824</v>
      </c>
      <c r="Y34" s="7">
        <f t="shared" si="6"/>
        <v>74914.854061876656</v>
      </c>
      <c r="Z34" s="7">
        <f t="shared" si="6"/>
        <v>76082.892380347199</v>
      </c>
      <c r="AA34" s="7">
        <f t="shared" si="6"/>
        <v>89495.266284787678</v>
      </c>
      <c r="AB34" s="7">
        <f t="shared" si="6"/>
        <v>3417.9043611860466</v>
      </c>
      <c r="AC34" s="7">
        <f t="shared" si="6"/>
        <v>3754.4329655205079</v>
      </c>
      <c r="AD34" s="7">
        <f t="shared" si="6"/>
        <v>4087.7888657298154</v>
      </c>
      <c r="AF34" s="2" t="str">
        <f>A34</f>
        <v>WA570</v>
      </c>
      <c r="AG34" s="2">
        <v>6</v>
      </c>
    </row>
    <row r="35" spans="1:33" x14ac:dyDescent="0.2">
      <c r="C35" s="7"/>
      <c r="D35" s="7"/>
    </row>
    <row r="36" spans="1:33" x14ac:dyDescent="0.2">
      <c r="A36" s="2">
        <v>1</v>
      </c>
      <c r="B36" s="2">
        <v>2</v>
      </c>
      <c r="C36" s="2">
        <v>3</v>
      </c>
      <c r="D36" s="2">
        <v>4</v>
      </c>
      <c r="E36" s="2">
        <v>5</v>
      </c>
      <c r="F36" s="2">
        <v>6</v>
      </c>
      <c r="G36" s="2">
        <v>7</v>
      </c>
      <c r="H36" s="2">
        <v>8</v>
      </c>
      <c r="I36" s="2">
        <v>9</v>
      </c>
      <c r="J36" s="2">
        <v>10</v>
      </c>
      <c r="K36" s="2">
        <v>11</v>
      </c>
      <c r="L36" s="2">
        <v>12</v>
      </c>
      <c r="M36" s="2">
        <v>13</v>
      </c>
      <c r="N36" s="2">
        <v>14</v>
      </c>
      <c r="O36" s="2">
        <v>15</v>
      </c>
      <c r="P36" s="2">
        <v>16</v>
      </c>
      <c r="Q36" s="2">
        <v>17</v>
      </c>
      <c r="R36" s="2">
        <v>18</v>
      </c>
      <c r="S36" s="2">
        <v>19</v>
      </c>
      <c r="T36" s="2">
        <v>20</v>
      </c>
      <c r="U36" s="2">
        <v>21</v>
      </c>
      <c r="V36" s="2">
        <v>22</v>
      </c>
      <c r="W36" s="2">
        <v>23</v>
      </c>
      <c r="X36" s="2">
        <v>24</v>
      </c>
      <c r="Y36" s="2">
        <v>25</v>
      </c>
      <c r="Z36" s="2">
        <v>26</v>
      </c>
      <c r="AA36" s="2">
        <v>27</v>
      </c>
      <c r="AB36" s="2">
        <v>28</v>
      </c>
      <c r="AC36" s="2">
        <v>29</v>
      </c>
      <c r="AD36" s="2">
        <v>30</v>
      </c>
    </row>
    <row r="37" spans="1:33" x14ac:dyDescent="0.2">
      <c r="B37" s="7"/>
    </row>
    <row r="38" spans="1:33" x14ac:dyDescent="0.2">
      <c r="A38" s="2" t="s">
        <v>10</v>
      </c>
      <c r="B38" s="4">
        <f t="shared" ref="B38:AD42" si="7">B6</f>
        <v>192734</v>
      </c>
      <c r="C38" s="4">
        <f t="shared" si="7"/>
        <v>185933</v>
      </c>
      <c r="D38" s="4">
        <f t="shared" si="7"/>
        <v>179153</v>
      </c>
      <c r="E38" s="4">
        <f t="shared" si="7"/>
        <v>172388</v>
      </c>
      <c r="F38" s="4">
        <f t="shared" si="7"/>
        <v>165647</v>
      </c>
      <c r="G38" s="4">
        <f t="shared" si="7"/>
        <v>158927</v>
      </c>
      <c r="H38" s="4">
        <f t="shared" si="7"/>
        <v>152227</v>
      </c>
      <c r="I38" s="4">
        <f t="shared" si="7"/>
        <v>145542</v>
      </c>
      <c r="J38" s="4">
        <f t="shared" si="7"/>
        <v>138879</v>
      </c>
      <c r="K38" s="4">
        <f t="shared" si="7"/>
        <v>132237</v>
      </c>
      <c r="L38" s="4">
        <f t="shared" si="7"/>
        <v>125613</v>
      </c>
      <c r="M38" s="4">
        <f t="shared" si="7"/>
        <v>123754</v>
      </c>
      <c r="N38" s="4">
        <f t="shared" si="7"/>
        <v>121917</v>
      </c>
      <c r="O38" s="4">
        <f t="shared" si="7"/>
        <v>120099</v>
      </c>
      <c r="P38" s="4">
        <f t="shared" si="7"/>
        <v>118299</v>
      </c>
      <c r="Q38" s="4">
        <f t="shared" si="7"/>
        <v>116514</v>
      </c>
      <c r="R38" s="4">
        <f t="shared" si="7"/>
        <v>114749</v>
      </c>
      <c r="S38" s="4">
        <f t="shared" si="7"/>
        <v>113003</v>
      </c>
      <c r="T38" s="4">
        <f t="shared" si="7"/>
        <v>111274</v>
      </c>
      <c r="U38" s="4">
        <f t="shared" si="7"/>
        <v>109558</v>
      </c>
      <c r="V38" s="4">
        <f t="shared" si="7"/>
        <v>107863</v>
      </c>
      <c r="W38" s="4">
        <f t="shared" si="7"/>
        <v>106186</v>
      </c>
      <c r="X38" s="4">
        <f t="shared" si="7"/>
        <v>104525</v>
      </c>
      <c r="Y38" s="4">
        <f t="shared" si="7"/>
        <v>102877</v>
      </c>
      <c r="Z38" s="4">
        <f t="shared" si="7"/>
        <v>101249</v>
      </c>
      <c r="AA38" s="4">
        <f t="shared" si="7"/>
        <v>99637</v>
      </c>
      <c r="AB38" s="4">
        <f t="shared" si="7"/>
        <v>193765</v>
      </c>
      <c r="AC38" s="4">
        <f t="shared" si="7"/>
        <v>189015</v>
      </c>
      <c r="AD38" s="4">
        <f t="shared" si="7"/>
        <v>185776</v>
      </c>
    </row>
    <row r="39" spans="1:33" x14ac:dyDescent="0.2">
      <c r="A39" s="2" t="s">
        <v>11</v>
      </c>
      <c r="B39" s="4">
        <f t="shared" si="7"/>
        <v>27576</v>
      </c>
      <c r="C39" s="4">
        <f t="shared" si="7"/>
        <v>27301</v>
      </c>
      <c r="D39" s="4">
        <f t="shared" si="7"/>
        <v>27028</v>
      </c>
      <c r="E39" s="4">
        <f t="shared" si="7"/>
        <v>26757</v>
      </c>
      <c r="F39" s="4">
        <f t="shared" si="7"/>
        <v>26490</v>
      </c>
      <c r="G39" s="4">
        <f t="shared" si="7"/>
        <v>26225</v>
      </c>
      <c r="H39" s="4">
        <f t="shared" si="7"/>
        <v>25963</v>
      </c>
      <c r="I39" s="4">
        <f t="shared" si="7"/>
        <v>25703</v>
      </c>
      <c r="J39" s="4">
        <f t="shared" si="7"/>
        <v>25446</v>
      </c>
      <c r="K39" s="4">
        <f t="shared" si="7"/>
        <v>25192</v>
      </c>
      <c r="L39" s="4">
        <f t="shared" si="7"/>
        <v>24940</v>
      </c>
      <c r="M39" s="4">
        <f t="shared" si="7"/>
        <v>24690</v>
      </c>
      <c r="N39" s="4">
        <f t="shared" si="7"/>
        <v>24443</v>
      </c>
      <c r="O39" s="4">
        <f t="shared" si="7"/>
        <v>24199</v>
      </c>
      <c r="P39" s="4">
        <f t="shared" si="7"/>
        <v>23957</v>
      </c>
      <c r="Q39" s="4">
        <f t="shared" si="7"/>
        <v>23717</v>
      </c>
      <c r="R39" s="4">
        <f t="shared" si="7"/>
        <v>23480</v>
      </c>
      <c r="S39" s="4">
        <f t="shared" si="7"/>
        <v>23246</v>
      </c>
      <c r="T39" s="4">
        <f t="shared" si="7"/>
        <v>23013</v>
      </c>
      <c r="U39" s="4">
        <f t="shared" si="7"/>
        <v>22783</v>
      </c>
      <c r="V39" s="4">
        <f t="shared" si="7"/>
        <v>22555</v>
      </c>
      <c r="W39" s="4">
        <f t="shared" si="7"/>
        <v>22330</v>
      </c>
      <c r="X39" s="4">
        <f t="shared" si="7"/>
        <v>22106</v>
      </c>
      <c r="Y39" s="4">
        <f t="shared" si="7"/>
        <v>21885</v>
      </c>
      <c r="Z39" s="4">
        <f t="shared" si="7"/>
        <v>21666</v>
      </c>
      <c r="AA39" s="4">
        <f t="shared" si="7"/>
        <v>21450</v>
      </c>
      <c r="AB39" s="4">
        <f t="shared" si="7"/>
        <v>27715</v>
      </c>
      <c r="AC39" s="4">
        <f t="shared" si="7"/>
        <v>27715</v>
      </c>
      <c r="AD39" s="4">
        <f t="shared" si="7"/>
        <v>27877</v>
      </c>
    </row>
    <row r="40" spans="1:33" x14ac:dyDescent="0.2">
      <c r="A40" s="2" t="s">
        <v>12</v>
      </c>
      <c r="B40" s="4">
        <f t="shared" si="7"/>
        <v>492</v>
      </c>
      <c r="C40" s="4">
        <f t="shared" si="7"/>
        <v>494</v>
      </c>
      <c r="D40" s="4">
        <f t="shared" si="7"/>
        <v>496</v>
      </c>
      <c r="E40" s="4">
        <f t="shared" si="7"/>
        <v>498</v>
      </c>
      <c r="F40" s="4">
        <f t="shared" si="7"/>
        <v>500</v>
      </c>
      <c r="G40" s="4">
        <f t="shared" si="7"/>
        <v>502</v>
      </c>
      <c r="H40" s="4">
        <f t="shared" si="7"/>
        <v>504</v>
      </c>
      <c r="I40" s="4">
        <f t="shared" si="7"/>
        <v>506</v>
      </c>
      <c r="J40" s="4">
        <f t="shared" si="7"/>
        <v>508</v>
      </c>
      <c r="K40" s="4">
        <f t="shared" si="7"/>
        <v>510</v>
      </c>
      <c r="L40" s="4">
        <f t="shared" si="7"/>
        <v>512</v>
      </c>
      <c r="M40" s="4">
        <f t="shared" si="7"/>
        <v>514</v>
      </c>
      <c r="N40" s="4">
        <f t="shared" si="7"/>
        <v>516</v>
      </c>
      <c r="O40" s="4">
        <f t="shared" si="7"/>
        <v>518</v>
      </c>
      <c r="P40" s="4">
        <f t="shared" si="7"/>
        <v>519</v>
      </c>
      <c r="Q40" s="4">
        <f t="shared" si="7"/>
        <v>521</v>
      </c>
      <c r="R40" s="4">
        <f t="shared" si="7"/>
        <v>523</v>
      </c>
      <c r="S40" s="4">
        <f t="shared" si="7"/>
        <v>525</v>
      </c>
      <c r="T40" s="4">
        <f t="shared" si="7"/>
        <v>526</v>
      </c>
      <c r="U40" s="4">
        <f t="shared" si="7"/>
        <v>528</v>
      </c>
      <c r="V40" s="4">
        <f t="shared" si="7"/>
        <v>530</v>
      </c>
      <c r="W40" s="4">
        <f t="shared" si="7"/>
        <v>531</v>
      </c>
      <c r="X40" s="4">
        <f t="shared" si="7"/>
        <v>533</v>
      </c>
      <c r="Y40" s="4">
        <f t="shared" si="7"/>
        <v>534</v>
      </c>
      <c r="Z40" s="4">
        <f t="shared" si="7"/>
        <v>536</v>
      </c>
      <c r="AA40" s="4">
        <f t="shared" si="7"/>
        <v>537</v>
      </c>
      <c r="AB40" s="4">
        <f t="shared" si="7"/>
        <v>492</v>
      </c>
      <c r="AC40" s="4">
        <f t="shared" si="7"/>
        <v>494</v>
      </c>
      <c r="AD40" s="4">
        <f t="shared" si="7"/>
        <v>496</v>
      </c>
    </row>
    <row r="41" spans="1:33" x14ac:dyDescent="0.2">
      <c r="A41" s="2" t="s">
        <v>61</v>
      </c>
      <c r="B41" s="4">
        <f t="shared" si="7"/>
        <v>101</v>
      </c>
      <c r="C41" s="4">
        <f t="shared" si="7"/>
        <v>101</v>
      </c>
      <c r="D41" s="4">
        <f t="shared" si="7"/>
        <v>102</v>
      </c>
      <c r="E41" s="4">
        <f t="shared" si="7"/>
        <v>102</v>
      </c>
      <c r="F41" s="4">
        <f t="shared" si="7"/>
        <v>101</v>
      </c>
      <c r="G41" s="4">
        <f t="shared" si="7"/>
        <v>102</v>
      </c>
      <c r="H41" s="4">
        <f t="shared" si="7"/>
        <v>102</v>
      </c>
      <c r="I41" s="4">
        <f t="shared" si="7"/>
        <v>102</v>
      </c>
      <c r="J41" s="4">
        <f t="shared" si="7"/>
        <v>103</v>
      </c>
      <c r="K41" s="4">
        <f t="shared" si="7"/>
        <v>103</v>
      </c>
      <c r="L41" s="4">
        <f t="shared" si="7"/>
        <v>103</v>
      </c>
      <c r="M41" s="4">
        <f t="shared" si="7"/>
        <v>104</v>
      </c>
      <c r="N41" s="4">
        <f t="shared" si="7"/>
        <v>104</v>
      </c>
      <c r="O41" s="4">
        <f t="shared" si="7"/>
        <v>104</v>
      </c>
      <c r="P41" s="4">
        <f t="shared" si="7"/>
        <v>105</v>
      </c>
      <c r="Q41" s="4">
        <f t="shared" si="7"/>
        <v>105</v>
      </c>
      <c r="R41" s="4">
        <f t="shared" si="7"/>
        <v>106</v>
      </c>
      <c r="S41" s="4">
        <f t="shared" si="7"/>
        <v>106</v>
      </c>
      <c r="T41" s="4">
        <f t="shared" si="7"/>
        <v>106</v>
      </c>
      <c r="U41" s="4">
        <f t="shared" si="7"/>
        <v>107</v>
      </c>
      <c r="V41" s="4">
        <f t="shared" si="7"/>
        <v>107</v>
      </c>
      <c r="W41" s="4">
        <f t="shared" si="7"/>
        <v>108</v>
      </c>
      <c r="X41" s="4">
        <f t="shared" si="7"/>
        <v>108</v>
      </c>
      <c r="Y41" s="4">
        <f t="shared" si="7"/>
        <v>108</v>
      </c>
      <c r="Z41" s="4">
        <f t="shared" si="7"/>
        <v>109</v>
      </c>
      <c r="AA41" s="4">
        <f t="shared" si="7"/>
        <v>109</v>
      </c>
      <c r="AB41" s="4">
        <f t="shared" si="7"/>
        <v>101</v>
      </c>
      <c r="AC41" s="4">
        <f t="shared" si="7"/>
        <v>102</v>
      </c>
      <c r="AD41" s="4">
        <f t="shared" si="7"/>
        <v>103</v>
      </c>
    </row>
    <row r="42" spans="1:33" x14ac:dyDescent="0.2">
      <c r="A42" s="2" t="s">
        <v>13</v>
      </c>
      <c r="B42" s="4">
        <f t="shared" si="7"/>
        <v>7</v>
      </c>
      <c r="C42" s="4">
        <f t="shared" si="7"/>
        <v>7</v>
      </c>
      <c r="D42" s="4">
        <f t="shared" si="7"/>
        <v>7</v>
      </c>
      <c r="E42" s="4">
        <f t="shared" si="7"/>
        <v>7</v>
      </c>
      <c r="F42" s="4">
        <f t="shared" si="7"/>
        <v>7</v>
      </c>
      <c r="G42" s="4">
        <f t="shared" si="7"/>
        <v>7</v>
      </c>
      <c r="H42" s="4">
        <f t="shared" si="7"/>
        <v>7</v>
      </c>
      <c r="I42" s="4">
        <f t="shared" si="7"/>
        <v>7</v>
      </c>
      <c r="J42" s="4">
        <f t="shared" si="7"/>
        <v>7</v>
      </c>
      <c r="K42" s="4">
        <f t="shared" si="7"/>
        <v>7</v>
      </c>
      <c r="L42" s="4">
        <f t="shared" si="7"/>
        <v>7</v>
      </c>
      <c r="M42" s="4">
        <f t="shared" si="7"/>
        <v>7</v>
      </c>
      <c r="N42" s="4">
        <f t="shared" si="7"/>
        <v>7</v>
      </c>
      <c r="O42" s="4">
        <f t="shared" si="7"/>
        <v>7</v>
      </c>
      <c r="P42" s="4">
        <f t="shared" si="7"/>
        <v>7</v>
      </c>
      <c r="Q42" s="4">
        <f t="shared" si="7"/>
        <v>7</v>
      </c>
      <c r="R42" s="4">
        <f t="shared" si="7"/>
        <v>7</v>
      </c>
      <c r="S42" s="4">
        <f t="shared" si="7"/>
        <v>7</v>
      </c>
      <c r="T42" s="4">
        <f t="shared" si="7"/>
        <v>7</v>
      </c>
      <c r="U42" s="4">
        <f t="shared" si="7"/>
        <v>7</v>
      </c>
      <c r="V42" s="4">
        <f t="shared" si="7"/>
        <v>7</v>
      </c>
      <c r="W42" s="4">
        <f t="shared" si="7"/>
        <v>7</v>
      </c>
      <c r="X42" s="4">
        <f t="shared" si="7"/>
        <v>7</v>
      </c>
      <c r="Y42" s="4">
        <f t="shared" si="7"/>
        <v>7</v>
      </c>
      <c r="Z42" s="4">
        <f t="shared" si="7"/>
        <v>7</v>
      </c>
      <c r="AA42" s="4">
        <f t="shared" si="7"/>
        <v>6</v>
      </c>
      <c r="AB42" s="4">
        <f t="shared" si="7"/>
        <v>7</v>
      </c>
      <c r="AC42" s="4">
        <f t="shared" si="7"/>
        <v>7</v>
      </c>
      <c r="AD42" s="4">
        <f t="shared" si="7"/>
        <v>7</v>
      </c>
    </row>
    <row r="43" spans="1:33" x14ac:dyDescent="0.2">
      <c r="A43" s="2" t="s">
        <v>2</v>
      </c>
      <c r="B43" s="4">
        <f t="shared" ref="B43:AD43" si="8">B12</f>
        <v>220910</v>
      </c>
      <c r="C43" s="4">
        <f t="shared" si="8"/>
        <v>213836</v>
      </c>
      <c r="D43" s="4">
        <f t="shared" si="8"/>
        <v>206786</v>
      </c>
      <c r="E43" s="4">
        <f t="shared" si="8"/>
        <v>199752</v>
      </c>
      <c r="F43" s="4">
        <f t="shared" si="8"/>
        <v>192745</v>
      </c>
      <c r="G43" s="4">
        <f t="shared" si="8"/>
        <v>185763</v>
      </c>
      <c r="H43" s="4">
        <f t="shared" si="8"/>
        <v>178803</v>
      </c>
      <c r="I43" s="4">
        <f t="shared" si="8"/>
        <v>171860</v>
      </c>
      <c r="J43" s="4">
        <f t="shared" si="8"/>
        <v>164943</v>
      </c>
      <c r="K43" s="4">
        <f t="shared" si="8"/>
        <v>158049</v>
      </c>
      <c r="L43" s="4">
        <f t="shared" si="8"/>
        <v>151175</v>
      </c>
      <c r="M43" s="4">
        <f t="shared" si="8"/>
        <v>149069</v>
      </c>
      <c r="N43" s="4">
        <f t="shared" si="8"/>
        <v>146987</v>
      </c>
      <c r="O43" s="4">
        <f t="shared" si="8"/>
        <v>144927</v>
      </c>
      <c r="P43" s="4">
        <f t="shared" si="8"/>
        <v>142887</v>
      </c>
      <c r="Q43" s="4">
        <f t="shared" si="8"/>
        <v>140864</v>
      </c>
      <c r="R43" s="4">
        <f t="shared" si="8"/>
        <v>138865</v>
      </c>
      <c r="S43" s="4">
        <f t="shared" si="8"/>
        <v>136887</v>
      </c>
      <c r="T43" s="4">
        <f t="shared" si="8"/>
        <v>134926</v>
      </c>
      <c r="U43" s="4">
        <f t="shared" si="8"/>
        <v>132983</v>
      </c>
      <c r="V43" s="4">
        <f t="shared" si="8"/>
        <v>131062</v>
      </c>
      <c r="W43" s="4">
        <f t="shared" si="8"/>
        <v>129162</v>
      </c>
      <c r="X43" s="4">
        <f t="shared" si="8"/>
        <v>127279</v>
      </c>
      <c r="Y43" s="4">
        <f t="shared" si="8"/>
        <v>125411</v>
      </c>
      <c r="Z43" s="4">
        <f t="shared" si="8"/>
        <v>123567</v>
      </c>
      <c r="AA43" s="4">
        <f t="shared" si="8"/>
        <v>121739</v>
      </c>
      <c r="AB43" s="4">
        <f t="shared" si="8"/>
        <v>222080</v>
      </c>
      <c r="AC43" s="4">
        <f t="shared" si="8"/>
        <v>217333</v>
      </c>
      <c r="AD43" s="4">
        <f t="shared" si="8"/>
        <v>214259</v>
      </c>
    </row>
    <row r="46" spans="1:33" x14ac:dyDescent="0.2">
      <c r="A46" s="3" t="s">
        <v>19</v>
      </c>
    </row>
    <row r="47" spans="1:33" x14ac:dyDescent="0.2">
      <c r="A47" s="2" t="s">
        <v>10</v>
      </c>
      <c r="B47" s="4">
        <f t="shared" ref="B47:AD51" si="9">B16*10</f>
        <v>127533968.31182688</v>
      </c>
      <c r="C47" s="4">
        <f t="shared" si="9"/>
        <v>123887003.21078964</v>
      </c>
      <c r="D47" s="4">
        <f t="shared" si="9"/>
        <v>118462742.67697924</v>
      </c>
      <c r="E47" s="4">
        <f t="shared" si="9"/>
        <v>114729888.0697709</v>
      </c>
      <c r="F47" s="4">
        <f t="shared" si="9"/>
        <v>108120060.7657145</v>
      </c>
      <c r="G47" s="4">
        <f t="shared" si="9"/>
        <v>105149646.45008203</v>
      </c>
      <c r="H47" s="4">
        <f t="shared" si="9"/>
        <v>99837172.393204138</v>
      </c>
      <c r="I47" s="4">
        <f t="shared" si="9"/>
        <v>96813993.836792573</v>
      </c>
      <c r="J47" s="4">
        <f t="shared" si="9"/>
        <v>90972066.926255509</v>
      </c>
      <c r="K47" s="4">
        <f t="shared" si="9"/>
        <v>86141921.816119343</v>
      </c>
      <c r="L47" s="4">
        <f t="shared" si="9"/>
        <v>82589926.02660127</v>
      </c>
      <c r="M47" s="4">
        <f t="shared" si="9"/>
        <v>81386103.465570778</v>
      </c>
      <c r="N47" s="4">
        <f t="shared" si="9"/>
        <v>79123802.429281041</v>
      </c>
      <c r="O47" s="4">
        <f t="shared" si="9"/>
        <v>77983330.100767776</v>
      </c>
      <c r="P47" s="4">
        <f t="shared" si="9"/>
        <v>75986230.618113786</v>
      </c>
      <c r="Q47" s="4">
        <f t="shared" si="9"/>
        <v>75185175.725433782</v>
      </c>
      <c r="R47" s="4">
        <f t="shared" si="9"/>
        <v>73610114.29441081</v>
      </c>
      <c r="S47" s="4">
        <f t="shared" si="9"/>
        <v>72471536.850178197</v>
      </c>
      <c r="T47" s="4">
        <f t="shared" si="9"/>
        <v>71175189.719567135</v>
      </c>
      <c r="U47" s="4">
        <f t="shared" si="9"/>
        <v>69689685.960376278</v>
      </c>
      <c r="V47" s="4">
        <f t="shared" si="9"/>
        <v>67707951.283718586</v>
      </c>
      <c r="W47" s="4">
        <f t="shared" si="9"/>
        <v>66786730.543396339</v>
      </c>
      <c r="X47" s="4">
        <f t="shared" si="9"/>
        <v>66546201.991541117</v>
      </c>
      <c r="Y47" s="4">
        <f t="shared" si="9"/>
        <v>65334481.609616712</v>
      </c>
      <c r="Z47" s="4">
        <f t="shared" si="9"/>
        <v>62887954.608265623</v>
      </c>
      <c r="AA47" s="4">
        <f t="shared" si="9"/>
        <v>62777070.657333463</v>
      </c>
      <c r="AB47" s="4">
        <f t="shared" si="9"/>
        <v>129284032.18293455</v>
      </c>
      <c r="AC47" s="4">
        <f t="shared" si="9"/>
        <v>124125457.29257129</v>
      </c>
      <c r="AD47" s="4">
        <f t="shared" si="9"/>
        <v>123327735.33609614</v>
      </c>
    </row>
    <row r="48" spans="1:33" x14ac:dyDescent="0.2">
      <c r="A48" s="2" t="s">
        <v>11</v>
      </c>
      <c r="B48" s="4">
        <f t="shared" si="9"/>
        <v>98341978.841703504</v>
      </c>
      <c r="C48" s="4">
        <f t="shared" si="9"/>
        <v>97870342.573011875</v>
      </c>
      <c r="D48" s="4">
        <f t="shared" si="9"/>
        <v>96252438.414587319</v>
      </c>
      <c r="E48" s="4">
        <f t="shared" si="9"/>
        <v>95812176.894388527</v>
      </c>
      <c r="F48" s="4">
        <f t="shared" si="9"/>
        <v>93285597.590424448</v>
      </c>
      <c r="G48" s="4">
        <f t="shared" si="9"/>
        <v>93566957.572068855</v>
      </c>
      <c r="H48" s="4">
        <f t="shared" si="9"/>
        <v>91868840.859303445</v>
      </c>
      <c r="I48" s="4">
        <f t="shared" si="9"/>
        <v>92098211.523992032</v>
      </c>
      <c r="J48" s="4">
        <f t="shared" si="9"/>
        <v>89978058.424121886</v>
      </c>
      <c r="K48" s="4">
        <f t="shared" si="9"/>
        <v>88690884.767419785</v>
      </c>
      <c r="L48" s="4">
        <f t="shared" si="9"/>
        <v>88530734.316858351</v>
      </c>
      <c r="M48" s="4">
        <f t="shared" si="9"/>
        <v>87711680.443431124</v>
      </c>
      <c r="N48" s="4">
        <f t="shared" si="9"/>
        <v>85834277.474461317</v>
      </c>
      <c r="O48" s="4">
        <f t="shared" si="9"/>
        <v>84969867.887255087</v>
      </c>
      <c r="P48" s="4">
        <f t="shared" si="9"/>
        <v>83424114.159206674</v>
      </c>
      <c r="Q48" s="4">
        <f t="shared" si="9"/>
        <v>82995865.308371231</v>
      </c>
      <c r="R48" s="4">
        <f t="shared" si="9"/>
        <v>81737628.653917998</v>
      </c>
      <c r="S48" s="4">
        <f t="shared" si="9"/>
        <v>80899937.593973011</v>
      </c>
      <c r="T48" s="4">
        <f t="shared" si="9"/>
        <v>79972903.512419581</v>
      </c>
      <c r="U48" s="4">
        <f t="shared" si="9"/>
        <v>79066464.446752429</v>
      </c>
      <c r="V48" s="4">
        <f t="shared" si="9"/>
        <v>77423775.321610555</v>
      </c>
      <c r="W48" s="4">
        <f t="shared" si="9"/>
        <v>76691445.984234974</v>
      </c>
      <c r="X48" s="4">
        <f t="shared" si="9"/>
        <v>76657016.601037711</v>
      </c>
      <c r="Y48" s="4">
        <f t="shared" si="9"/>
        <v>75871931.908373952</v>
      </c>
      <c r="Z48" s="4">
        <f t="shared" si="9"/>
        <v>73679774.349257991</v>
      </c>
      <c r="AA48" s="4">
        <f t="shared" si="9"/>
        <v>73940535.724560708</v>
      </c>
      <c r="AB48" s="4">
        <f t="shared" si="9"/>
        <v>99572409.327077955</v>
      </c>
      <c r="AC48" s="4">
        <f t="shared" si="9"/>
        <v>98143870.116889954</v>
      </c>
      <c r="AD48" s="4">
        <f t="shared" si="9"/>
        <v>99536035.491489828</v>
      </c>
    </row>
    <row r="49" spans="1:30" x14ac:dyDescent="0.2">
      <c r="A49" s="2" t="s">
        <v>12</v>
      </c>
      <c r="B49" s="4">
        <f t="shared" si="9"/>
        <v>13767060.582279474</v>
      </c>
      <c r="C49" s="4">
        <f t="shared" si="9"/>
        <v>13949241.376229525</v>
      </c>
      <c r="D49" s="4">
        <f t="shared" si="9"/>
        <v>14025360.087602174</v>
      </c>
      <c r="E49" s="4">
        <f t="shared" si="9"/>
        <v>14155644.648065433</v>
      </c>
      <c r="F49" s="4">
        <f t="shared" si="9"/>
        <v>13918900.984774007</v>
      </c>
      <c r="G49" s="4">
        <f t="shared" si="9"/>
        <v>14108444.979155807</v>
      </c>
      <c r="H49" s="4">
        <f t="shared" si="9"/>
        <v>14061992.642059047</v>
      </c>
      <c r="I49" s="4">
        <f t="shared" si="9"/>
        <v>14298156.029880799</v>
      </c>
      <c r="J49" s="4">
        <f t="shared" si="9"/>
        <v>14201127.191428516</v>
      </c>
      <c r="K49" s="4">
        <f t="shared" si="9"/>
        <v>14162234.881474664</v>
      </c>
      <c r="L49" s="4">
        <f t="shared" si="9"/>
        <v>14350339.164893867</v>
      </c>
      <c r="M49" s="4">
        <f t="shared" si="9"/>
        <v>14459826.282972224</v>
      </c>
      <c r="N49" s="4">
        <f t="shared" si="9"/>
        <v>14370074.859347997</v>
      </c>
      <c r="O49" s="4">
        <f t="shared" si="9"/>
        <v>14367752.453040194</v>
      </c>
      <c r="P49" s="4">
        <f t="shared" si="9"/>
        <v>14356533.653881794</v>
      </c>
      <c r="Q49" s="4">
        <f t="shared" si="9"/>
        <v>14426898.5483052</v>
      </c>
      <c r="R49" s="4">
        <f t="shared" si="9"/>
        <v>14409228.510700038</v>
      </c>
      <c r="S49" s="4">
        <f t="shared" si="9"/>
        <v>14379540.640634917</v>
      </c>
      <c r="T49" s="4">
        <f t="shared" si="9"/>
        <v>14421921.588842476</v>
      </c>
      <c r="U49" s="4">
        <f t="shared" si="9"/>
        <v>14138368.817088936</v>
      </c>
      <c r="V49" s="4">
        <f t="shared" si="9"/>
        <v>13994605.497468594</v>
      </c>
      <c r="W49" s="4">
        <f t="shared" si="9"/>
        <v>14061602.421137521</v>
      </c>
      <c r="X49" s="4">
        <f t="shared" si="9"/>
        <v>14332602.934054276</v>
      </c>
      <c r="Y49" s="4">
        <f t="shared" si="9"/>
        <v>14340255.521787785</v>
      </c>
      <c r="Z49" s="4">
        <f t="shared" si="9"/>
        <v>14038498.170647195</v>
      </c>
      <c r="AA49" s="4">
        <f t="shared" si="9"/>
        <v>14148354.115160394</v>
      </c>
      <c r="AB49" s="4">
        <f t="shared" si="9"/>
        <v>13846685.857393919</v>
      </c>
      <c r="AC49" s="4">
        <f t="shared" si="9"/>
        <v>13792531.949753076</v>
      </c>
      <c r="AD49" s="4">
        <f t="shared" si="9"/>
        <v>13990870.930901689</v>
      </c>
    </row>
    <row r="50" spans="1:30" x14ac:dyDescent="0.2">
      <c r="A50" s="2" t="s">
        <v>61</v>
      </c>
      <c r="B50" s="4">
        <f t="shared" si="9"/>
        <v>19204200.419157937</v>
      </c>
      <c r="C50" s="4">
        <f t="shared" si="9"/>
        <v>19681543.553563803</v>
      </c>
      <c r="D50" s="4">
        <f t="shared" si="9"/>
        <v>19969452.029920846</v>
      </c>
      <c r="E50" s="4">
        <f t="shared" si="9"/>
        <v>20337454.545797925</v>
      </c>
      <c r="F50" s="4">
        <f t="shared" si="9"/>
        <v>20028722.096745059</v>
      </c>
      <c r="G50" s="4">
        <f t="shared" si="9"/>
        <v>20372052.928350076</v>
      </c>
      <c r="H50" s="4">
        <f t="shared" si="9"/>
        <v>20396233.606846102</v>
      </c>
      <c r="I50" s="4">
        <f t="shared" si="9"/>
        <v>21005193.497393128</v>
      </c>
      <c r="J50" s="4">
        <f t="shared" si="9"/>
        <v>20993667.635353617</v>
      </c>
      <c r="K50" s="4">
        <f t="shared" si="9"/>
        <v>20973558.774467729</v>
      </c>
      <c r="L50" s="4">
        <f t="shared" si="9"/>
        <v>21494941.662481435</v>
      </c>
      <c r="M50" s="4">
        <f t="shared" si="9"/>
        <v>21829440.137661219</v>
      </c>
      <c r="N50" s="4">
        <f t="shared" si="9"/>
        <v>21832735.641019262</v>
      </c>
      <c r="O50" s="4">
        <f t="shared" si="9"/>
        <v>21997175.131747946</v>
      </c>
      <c r="P50" s="4">
        <f t="shared" si="9"/>
        <v>22082002.685320184</v>
      </c>
      <c r="Q50" s="4">
        <f t="shared" si="9"/>
        <v>22336965.660975188</v>
      </c>
      <c r="R50" s="4">
        <f t="shared" si="9"/>
        <v>22402600.004152205</v>
      </c>
      <c r="S50" s="4">
        <f t="shared" si="9"/>
        <v>22549157.122474257</v>
      </c>
      <c r="T50" s="4">
        <f t="shared" si="9"/>
        <v>22730139.497532167</v>
      </c>
      <c r="U50" s="4">
        <f t="shared" si="9"/>
        <v>21841517.603995167</v>
      </c>
      <c r="V50" s="4">
        <f t="shared" si="9"/>
        <v>21625565.909136493</v>
      </c>
      <c r="W50" s="4">
        <f t="shared" si="9"/>
        <v>22013471.310800835</v>
      </c>
      <c r="X50" s="4">
        <f t="shared" si="9"/>
        <v>22884945.069858018</v>
      </c>
      <c r="Y50" s="4">
        <f t="shared" si="9"/>
        <v>22884677.791434266</v>
      </c>
      <c r="Z50" s="4">
        <f t="shared" si="9"/>
        <v>22301874.737813652</v>
      </c>
      <c r="AA50" s="4">
        <f t="shared" si="9"/>
        <v>22535260.356299281</v>
      </c>
      <c r="AB50" s="4">
        <f t="shared" si="9"/>
        <v>19401900.332634225</v>
      </c>
      <c r="AC50" s="4">
        <f t="shared" si="9"/>
        <v>19605029.451866291</v>
      </c>
      <c r="AD50" s="4">
        <f t="shared" si="9"/>
        <v>20158832.506879661</v>
      </c>
    </row>
    <row r="51" spans="1:30" x14ac:dyDescent="0.2">
      <c r="A51" s="2" t="s">
        <v>13</v>
      </c>
      <c r="B51" s="4">
        <f t="shared" si="9"/>
        <v>1751639.6015363997</v>
      </c>
      <c r="C51" s="4">
        <f t="shared" si="9"/>
        <v>1766430.2037173274</v>
      </c>
      <c r="D51" s="4">
        <f t="shared" si="9"/>
        <v>1758192.0749525954</v>
      </c>
      <c r="E51" s="4">
        <f t="shared" si="9"/>
        <v>1757685.7037069371</v>
      </c>
      <c r="F51" s="4">
        <f t="shared" si="9"/>
        <v>1724935.9462732463</v>
      </c>
      <c r="G51" s="4">
        <f t="shared" si="9"/>
        <v>1751390.3929322604</v>
      </c>
      <c r="H51" s="4">
        <f t="shared" si="9"/>
        <v>1741078.6311159071</v>
      </c>
      <c r="I51" s="4">
        <f t="shared" si="9"/>
        <v>1759513.6056759593</v>
      </c>
      <c r="J51" s="4">
        <f t="shared" si="9"/>
        <v>1738481.3209774978</v>
      </c>
      <c r="K51" s="4">
        <f t="shared" si="9"/>
        <v>1725699.6179826017</v>
      </c>
      <c r="L51" s="4">
        <f t="shared" si="9"/>
        <v>1744559.8173857587</v>
      </c>
      <c r="M51" s="4">
        <f t="shared" si="9"/>
        <v>1743953.1428839955</v>
      </c>
      <c r="N51" s="4">
        <f t="shared" si="9"/>
        <v>1722972.3844001056</v>
      </c>
      <c r="O51" s="4">
        <f t="shared" si="9"/>
        <v>1722065.6606301491</v>
      </c>
      <c r="P51" s="4">
        <f t="shared" si="9"/>
        <v>1704124.4898207095</v>
      </c>
      <c r="Q51" s="4">
        <f t="shared" si="9"/>
        <v>1713288.667059761</v>
      </c>
      <c r="R51" s="4">
        <f t="shared" si="9"/>
        <v>1702377.5383593184</v>
      </c>
      <c r="S51" s="4">
        <f t="shared" si="9"/>
        <v>1706910.2526270933</v>
      </c>
      <c r="T51" s="4">
        <f t="shared" si="9"/>
        <v>1700435.3839186346</v>
      </c>
      <c r="U51" s="4">
        <f t="shared" si="9"/>
        <v>1697093.6102636007</v>
      </c>
      <c r="V51" s="4">
        <f t="shared" si="9"/>
        <v>1678806.8400108479</v>
      </c>
      <c r="W51" s="4">
        <f t="shared" si="9"/>
        <v>1680721.8226587493</v>
      </c>
      <c r="X51" s="4">
        <f t="shared" si="9"/>
        <v>1696673.7244157488</v>
      </c>
      <c r="Y51" s="4">
        <f t="shared" si="9"/>
        <v>1692372.8000966017</v>
      </c>
      <c r="Z51" s="4">
        <f t="shared" si="9"/>
        <v>1665802.5857148208</v>
      </c>
      <c r="AA51" s="4">
        <f t="shared" si="9"/>
        <v>1684461.5428627674</v>
      </c>
      <c r="AB51" s="4">
        <f t="shared" si="9"/>
        <v>1773733.1078931917</v>
      </c>
      <c r="AC51" s="4">
        <f t="shared" si="9"/>
        <v>1739940.5016748221</v>
      </c>
      <c r="AD51" s="4">
        <f t="shared" si="9"/>
        <v>1757746.7714984962</v>
      </c>
    </row>
    <row r="52" spans="1:30" x14ac:dyDescent="0.2">
      <c r="A52" s="2" t="s">
        <v>2</v>
      </c>
      <c r="B52" s="4">
        <f t="shared" ref="B52:AD52" si="10">B22*10</f>
        <v>260598847.75650418</v>
      </c>
      <c r="C52" s="4">
        <f t="shared" si="10"/>
        <v>257154560.91731218</v>
      </c>
      <c r="D52" s="4">
        <f t="shared" si="10"/>
        <v>250468185.28404221</v>
      </c>
      <c r="E52" s="4">
        <f t="shared" si="10"/>
        <v>246792849.86172971</v>
      </c>
      <c r="F52" s="4">
        <f t="shared" si="10"/>
        <v>237078217.38393128</v>
      </c>
      <c r="G52" s="4">
        <f t="shared" si="10"/>
        <v>234948492.32258901</v>
      </c>
      <c r="H52" s="4">
        <f t="shared" si="10"/>
        <v>227905318.13252863</v>
      </c>
      <c r="I52" s="4">
        <f t="shared" si="10"/>
        <v>225975068.49373448</v>
      </c>
      <c r="J52" s="4">
        <f t="shared" si="10"/>
        <v>217883401.49813706</v>
      </c>
      <c r="K52" s="4">
        <f t="shared" si="10"/>
        <v>211694299.85746416</v>
      </c>
      <c r="L52" s="4">
        <f t="shared" si="10"/>
        <v>208710500.98822063</v>
      </c>
      <c r="M52" s="4">
        <f t="shared" si="10"/>
        <v>207131003.47251928</v>
      </c>
      <c r="N52" s="4">
        <f t="shared" si="10"/>
        <v>202883862.78850973</v>
      </c>
      <c r="O52" s="4">
        <f t="shared" si="10"/>
        <v>201040191.23344117</v>
      </c>
      <c r="P52" s="4">
        <f t="shared" si="10"/>
        <v>197553005.60634318</v>
      </c>
      <c r="Q52" s="4">
        <f t="shared" si="10"/>
        <v>196658193.91014516</v>
      </c>
      <c r="R52" s="4">
        <f t="shared" si="10"/>
        <v>193861949.00154039</v>
      </c>
      <c r="S52" s="4">
        <f t="shared" si="10"/>
        <v>192007082.45988744</v>
      </c>
      <c r="T52" s="4">
        <f t="shared" si="10"/>
        <v>190000589.70227998</v>
      </c>
      <c r="U52" s="4">
        <f t="shared" si="10"/>
        <v>186433130.43847644</v>
      </c>
      <c r="V52" s="4">
        <f t="shared" si="10"/>
        <v>182430704.85194507</v>
      </c>
      <c r="W52" s="4">
        <f t="shared" si="10"/>
        <v>181233972.08222839</v>
      </c>
      <c r="X52" s="4">
        <f t="shared" si="10"/>
        <v>182117440.32090691</v>
      </c>
      <c r="Y52" s="4">
        <f t="shared" si="10"/>
        <v>180123719.63130933</v>
      </c>
      <c r="Z52" s="4">
        <f t="shared" si="10"/>
        <v>174573904.45169929</v>
      </c>
      <c r="AA52" s="4">
        <f t="shared" si="10"/>
        <v>175085682.39621657</v>
      </c>
      <c r="AB52" s="4">
        <f t="shared" si="10"/>
        <v>263878760.80793387</v>
      </c>
      <c r="AC52" s="4">
        <f t="shared" si="10"/>
        <v>257406829.31275547</v>
      </c>
      <c r="AD52" s="4">
        <f t="shared" si="10"/>
        <v>258771221.03686583</v>
      </c>
    </row>
    <row r="53" spans="1:30" x14ac:dyDescent="0.2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x14ac:dyDescent="0.2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1:30" x14ac:dyDescent="0.2">
      <c r="A55" s="6" t="s">
        <v>53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1:30" x14ac:dyDescent="0.2">
      <c r="A56" s="2" t="s">
        <v>54</v>
      </c>
      <c r="B56" s="8">
        <f t="shared" ref="B56:AD56" si="11">B26</f>
        <v>166387415.87058428</v>
      </c>
      <c r="C56" s="8">
        <f t="shared" si="11"/>
        <v>178253718.74755213</v>
      </c>
      <c r="D56" s="8">
        <f t="shared" si="11"/>
        <v>189271507.59836748</v>
      </c>
      <c r="E56" s="8">
        <f t="shared" si="11"/>
        <v>201900691.19561243</v>
      </c>
      <c r="F56" s="8">
        <f t="shared" si="11"/>
        <v>216935736.73497313</v>
      </c>
      <c r="G56" s="8">
        <f t="shared" si="11"/>
        <v>233328452.95197108</v>
      </c>
      <c r="H56" s="8">
        <f t="shared" si="11"/>
        <v>252655204.40075859</v>
      </c>
      <c r="I56" s="8">
        <f t="shared" si="11"/>
        <v>274077239.6158511</v>
      </c>
      <c r="J56" s="8">
        <f t="shared" si="11"/>
        <v>296163813.54978704</v>
      </c>
      <c r="K56" s="8">
        <f t="shared" si="11"/>
        <v>313108667.28416133</v>
      </c>
      <c r="L56" s="8">
        <f t="shared" si="11"/>
        <v>331587981.10325664</v>
      </c>
      <c r="M56" s="8">
        <f t="shared" si="11"/>
        <v>352610244.66523772</v>
      </c>
      <c r="N56" s="8">
        <f t="shared" si="11"/>
        <v>377995974.2013945</v>
      </c>
      <c r="O56" s="8">
        <f t="shared" si="11"/>
        <v>405345922.59894323</v>
      </c>
      <c r="P56" s="8">
        <f t="shared" si="11"/>
        <v>442943624.23875082</v>
      </c>
      <c r="Q56" s="8">
        <f t="shared" si="11"/>
        <v>483692449.88370752</v>
      </c>
      <c r="R56" s="8">
        <f t="shared" si="11"/>
        <v>529225327.09618181</v>
      </c>
      <c r="S56" s="8">
        <f t="shared" si="11"/>
        <v>577803651.59239399</v>
      </c>
      <c r="T56" s="8">
        <f t="shared" si="11"/>
        <v>632873391.1067313</v>
      </c>
      <c r="U56" s="8">
        <f t="shared" si="11"/>
        <v>695542444.4856447</v>
      </c>
      <c r="V56" s="8">
        <f t="shared" si="11"/>
        <v>750798262.44350791</v>
      </c>
      <c r="W56" s="8">
        <f t="shared" si="11"/>
        <v>669764452.69818878</v>
      </c>
      <c r="X56" s="8">
        <f t="shared" si="11"/>
        <v>669764452.69818878</v>
      </c>
      <c r="Y56" s="8">
        <f t="shared" si="11"/>
        <v>669764452.69818878</v>
      </c>
      <c r="Z56" s="8">
        <f t="shared" si="11"/>
        <v>669764452.69818878</v>
      </c>
      <c r="AA56" s="8">
        <f t="shared" si="11"/>
        <v>669764452.69818878</v>
      </c>
      <c r="AB56" s="8">
        <f t="shared" si="11"/>
        <v>42712535.794480883</v>
      </c>
      <c r="AC56" s="8">
        <f t="shared" si="11"/>
        <v>46656193.993817851</v>
      </c>
      <c r="AD56" s="8">
        <f t="shared" si="11"/>
        <v>50550727.326222241</v>
      </c>
    </row>
    <row r="59" spans="1:30" x14ac:dyDescent="0.2">
      <c r="A59" s="6" t="s">
        <v>42</v>
      </c>
    </row>
    <row r="60" spans="1:30" x14ac:dyDescent="0.2">
      <c r="A60" s="2" t="s">
        <v>10</v>
      </c>
      <c r="B60" s="8" t="e" vm="2">
        <f ca="1">B30</f>
        <v>#VALUE!</v>
      </c>
      <c r="C60" s="8" t="e" vm="2">
        <f t="shared" ref="C60:AD64" ca="1" si="12">C30</f>
        <v>#VALUE!</v>
      </c>
      <c r="D60" s="8" t="e" vm="2">
        <f t="shared" ca="1" si="12"/>
        <v>#VALUE!</v>
      </c>
      <c r="E60" s="8" t="e" vm="2">
        <f t="shared" ca="1" si="12"/>
        <v>#VALUE!</v>
      </c>
      <c r="F60" s="8" t="e" vm="2">
        <f t="shared" ca="1" si="12"/>
        <v>#VALUE!</v>
      </c>
      <c r="G60" s="8" t="e" vm="2">
        <f t="shared" ca="1" si="12"/>
        <v>#VALUE!</v>
      </c>
      <c r="H60" s="8" t="e" vm="2">
        <f t="shared" ca="1" si="12"/>
        <v>#VALUE!</v>
      </c>
      <c r="I60" s="8" t="e" vm="2">
        <f t="shared" ca="1" si="12"/>
        <v>#VALUE!</v>
      </c>
      <c r="J60" s="8" t="e" vm="2">
        <f t="shared" ca="1" si="12"/>
        <v>#VALUE!</v>
      </c>
      <c r="K60" s="8" t="e" vm="2">
        <f t="shared" ca="1" si="12"/>
        <v>#VALUE!</v>
      </c>
      <c r="L60" s="8" t="e" vm="2">
        <f t="shared" ca="1" si="12"/>
        <v>#VALUE!</v>
      </c>
      <c r="M60" s="8" t="e" vm="2">
        <f t="shared" ca="1" si="12"/>
        <v>#VALUE!</v>
      </c>
      <c r="N60" s="8" t="e" vm="2">
        <f t="shared" ca="1" si="12"/>
        <v>#VALUE!</v>
      </c>
      <c r="O60" s="8" t="e" vm="2">
        <f t="shared" ca="1" si="12"/>
        <v>#VALUE!</v>
      </c>
      <c r="P60" s="8" t="e" vm="2">
        <f t="shared" ca="1" si="12"/>
        <v>#VALUE!</v>
      </c>
      <c r="Q60" s="8" t="e" vm="2">
        <f t="shared" ca="1" si="12"/>
        <v>#VALUE!</v>
      </c>
      <c r="R60" s="8" t="e" vm="2">
        <f t="shared" ca="1" si="12"/>
        <v>#VALUE!</v>
      </c>
      <c r="S60" s="8" t="e" vm="2">
        <f t="shared" ca="1" si="12"/>
        <v>#VALUE!</v>
      </c>
      <c r="T60" s="8" t="e" vm="2">
        <f t="shared" ca="1" si="12"/>
        <v>#VALUE!</v>
      </c>
      <c r="U60" s="8" t="e" vm="2">
        <f t="shared" ca="1" si="12"/>
        <v>#VALUE!</v>
      </c>
      <c r="V60" s="8" t="e" vm="2">
        <f t="shared" ca="1" si="12"/>
        <v>#VALUE!</v>
      </c>
      <c r="W60" s="8" t="e" vm="2">
        <f t="shared" ca="1" si="12"/>
        <v>#VALUE!</v>
      </c>
      <c r="X60" s="8" t="e" vm="2">
        <f t="shared" ca="1" si="12"/>
        <v>#VALUE!</v>
      </c>
      <c r="Y60" s="8" t="e" vm="2">
        <f t="shared" ca="1" si="12"/>
        <v>#VALUE!</v>
      </c>
      <c r="Z60" s="8" t="e" vm="2">
        <f t="shared" ca="1" si="12"/>
        <v>#VALUE!</v>
      </c>
      <c r="AA60" s="8" t="e" vm="2">
        <f t="shared" ca="1" si="12"/>
        <v>#VALUE!</v>
      </c>
      <c r="AB60" s="8" t="e" vm="2">
        <f t="shared" ca="1" si="12"/>
        <v>#VALUE!</v>
      </c>
      <c r="AC60" s="8" t="e" vm="2">
        <f t="shared" ca="1" si="12"/>
        <v>#VALUE!</v>
      </c>
      <c r="AD60" s="8" t="e" vm="2">
        <f t="shared" ca="1" si="12"/>
        <v>#VALUE!</v>
      </c>
    </row>
    <row r="61" spans="1:30" x14ac:dyDescent="0.2">
      <c r="A61" s="2" t="s">
        <v>11</v>
      </c>
      <c r="B61" s="8">
        <f t="shared" ref="B61:N64" si="13">B31</f>
        <v>0</v>
      </c>
      <c r="C61" s="8">
        <f t="shared" si="13"/>
        <v>207.07881684467702</v>
      </c>
      <c r="D61" s="8">
        <f t="shared" si="13"/>
        <v>224.2586773726899</v>
      </c>
      <c r="E61" s="8">
        <f t="shared" si="13"/>
        <v>244.12220027947515</v>
      </c>
      <c r="F61" s="8">
        <f t="shared" si="13"/>
        <v>268.52878178812688</v>
      </c>
      <c r="G61" s="8">
        <f t="shared" si="13"/>
        <v>295.27100640362136</v>
      </c>
      <c r="H61" s="8">
        <f t="shared" si="13"/>
        <v>326.89321504543017</v>
      </c>
      <c r="I61" s="8">
        <f t="shared" si="13"/>
        <v>362.15841373082111</v>
      </c>
      <c r="J61" s="8">
        <f t="shared" si="13"/>
        <v>400.53797300137575</v>
      </c>
      <c r="K61" s="8">
        <f t="shared" si="13"/>
        <v>433.93134163423338</v>
      </c>
      <c r="L61" s="8">
        <f t="shared" si="13"/>
        <v>469.97077387200551</v>
      </c>
      <c r="M61" s="8">
        <f t="shared" si="13"/>
        <v>503.97026422418634</v>
      </c>
      <c r="N61" s="8">
        <f t="shared" si="13"/>
        <v>545.21107778754686</v>
      </c>
      <c r="O61" s="8">
        <f t="shared" si="12"/>
        <v>589.96900720595852</v>
      </c>
      <c r="P61" s="8">
        <f t="shared" si="12"/>
        <v>650.64296466284986</v>
      </c>
      <c r="Q61" s="8">
        <f t="shared" si="12"/>
        <v>717.2535718215978</v>
      </c>
      <c r="R61" s="8">
        <f t="shared" si="12"/>
        <v>791.93719446358455</v>
      </c>
      <c r="S61" s="8">
        <f t="shared" si="12"/>
        <v>872.73368874118921</v>
      </c>
      <c r="T61" s="8">
        <f t="shared" si="12"/>
        <v>964.60668600982365</v>
      </c>
      <c r="U61" s="8">
        <f t="shared" si="12"/>
        <v>1078.9484821320484</v>
      </c>
      <c r="V61" s="8">
        <f t="shared" si="12"/>
        <v>1177.2686787431433</v>
      </c>
      <c r="W61" s="8">
        <f t="shared" si="12"/>
        <v>1057.6925422198221</v>
      </c>
      <c r="X61" s="8">
        <f t="shared" si="12"/>
        <v>1062.7498628512708</v>
      </c>
      <c r="Y61" s="8">
        <f t="shared" si="12"/>
        <v>1074.2479478500384</v>
      </c>
      <c r="Z61" s="8">
        <f t="shared" si="12"/>
        <v>1087.2541422094093</v>
      </c>
      <c r="AA61" s="8">
        <f t="shared" si="12"/>
        <v>1098.8679608132577</v>
      </c>
      <c r="AB61" s="8">
        <f t="shared" si="12"/>
        <v>48.461160123738942</v>
      </c>
      <c r="AC61" s="8">
        <f t="shared" si="12"/>
        <v>53.487991912828193</v>
      </c>
      <c r="AD61" s="8">
        <f t="shared" si="12"/>
        <v>58.125204151293758</v>
      </c>
    </row>
    <row r="62" spans="1:30" x14ac:dyDescent="0.2">
      <c r="A62" s="2" t="s">
        <v>12</v>
      </c>
      <c r="B62" s="8">
        <f t="shared" si="13"/>
        <v>0</v>
      </c>
      <c r="C62" s="8">
        <f t="shared" si="13"/>
        <v>1631.1231886469993</v>
      </c>
      <c r="D62" s="8">
        <f t="shared" si="13"/>
        <v>1780.6713444308377</v>
      </c>
      <c r="E62" s="8">
        <f t="shared" si="13"/>
        <v>1937.8684662909639</v>
      </c>
      <c r="F62" s="8">
        <f t="shared" si="13"/>
        <v>2122.7221076319688</v>
      </c>
      <c r="G62" s="8">
        <f t="shared" si="13"/>
        <v>2325.8902849681649</v>
      </c>
      <c r="H62" s="8">
        <f t="shared" si="13"/>
        <v>2577.5605311345371</v>
      </c>
      <c r="I62" s="8">
        <f t="shared" si="13"/>
        <v>2856.0165125959525</v>
      </c>
      <c r="J62" s="8">
        <f t="shared" si="13"/>
        <v>3166.5453033842859</v>
      </c>
      <c r="K62" s="8">
        <f t="shared" si="13"/>
        <v>3422.6799926970962</v>
      </c>
      <c r="L62" s="8">
        <f t="shared" si="13"/>
        <v>3710.7819763285429</v>
      </c>
      <c r="M62" s="8">
        <f t="shared" si="13"/>
        <v>3990.8786945124625</v>
      </c>
      <c r="N62" s="8">
        <f t="shared" si="13"/>
        <v>4323.8214566298784</v>
      </c>
      <c r="O62" s="8">
        <f t="shared" si="12"/>
        <v>4660.3737895084669</v>
      </c>
      <c r="P62" s="8">
        <f t="shared" si="12"/>
        <v>5168.515258570872</v>
      </c>
      <c r="Q62" s="8">
        <f t="shared" si="12"/>
        <v>5675.5933413028943</v>
      </c>
      <c r="R62" s="8">
        <f t="shared" si="12"/>
        <v>6267.6659144015912</v>
      </c>
      <c r="S62" s="8">
        <f t="shared" si="12"/>
        <v>6868.588473392284</v>
      </c>
      <c r="T62" s="8">
        <f t="shared" si="12"/>
        <v>7610.5847625921306</v>
      </c>
      <c r="U62" s="8">
        <f t="shared" si="12"/>
        <v>8325.0084573927288</v>
      </c>
      <c r="V62" s="8">
        <f t="shared" si="12"/>
        <v>9055.8426433760815</v>
      </c>
      <c r="W62" s="8">
        <f t="shared" si="12"/>
        <v>8155.3298721666761</v>
      </c>
      <c r="X62" s="8">
        <f t="shared" si="12"/>
        <v>8241.1376988334141</v>
      </c>
      <c r="Y62" s="8">
        <f t="shared" si="12"/>
        <v>8321.1925959834498</v>
      </c>
      <c r="Z62" s="8">
        <f t="shared" si="12"/>
        <v>8373.699711560821</v>
      </c>
      <c r="AA62" s="8">
        <f t="shared" si="12"/>
        <v>8398.8891638028635</v>
      </c>
      <c r="AB62" s="8">
        <f t="shared" si="12"/>
        <v>379.62115867637129</v>
      </c>
      <c r="AC62" s="8">
        <f t="shared" si="12"/>
        <v>421.7208242616062</v>
      </c>
      <c r="AD62" s="8">
        <f t="shared" si="12"/>
        <v>459.19088760335762</v>
      </c>
    </row>
    <row r="63" spans="1:30" x14ac:dyDescent="0.2">
      <c r="A63" s="2" t="s">
        <v>61</v>
      </c>
      <c r="B63" s="8">
        <f t="shared" si="13"/>
        <v>0</v>
      </c>
      <c r="C63" s="8">
        <f t="shared" si="13"/>
        <v>11256.435917673474</v>
      </c>
      <c r="D63" s="8">
        <f t="shared" si="13"/>
        <v>12328.703332781048</v>
      </c>
      <c r="E63" s="8">
        <f t="shared" si="13"/>
        <v>13593.159414857995</v>
      </c>
      <c r="F63" s="8">
        <f t="shared" si="13"/>
        <v>15121.332698340577</v>
      </c>
      <c r="G63" s="8">
        <f t="shared" si="13"/>
        <v>16529.069931184622</v>
      </c>
      <c r="H63" s="8">
        <f t="shared" si="13"/>
        <v>18473.209216081039</v>
      </c>
      <c r="I63" s="8">
        <f t="shared" si="13"/>
        <v>20814.103685714294</v>
      </c>
      <c r="J63" s="8">
        <f t="shared" si="13"/>
        <v>23087.541735833238</v>
      </c>
      <c r="K63" s="8">
        <f t="shared" si="13"/>
        <v>25098.026994911856</v>
      </c>
      <c r="L63" s="8">
        <f t="shared" si="13"/>
        <v>27629.452555779466</v>
      </c>
      <c r="M63" s="8">
        <f t="shared" si="13"/>
        <v>29776.786632560379</v>
      </c>
      <c r="N63" s="8">
        <f t="shared" si="13"/>
        <v>32593.668212415305</v>
      </c>
      <c r="O63" s="8">
        <f t="shared" si="12"/>
        <v>35538.185278017649</v>
      </c>
      <c r="P63" s="8">
        <f t="shared" si="12"/>
        <v>39294.586818569995</v>
      </c>
      <c r="Q63" s="8">
        <f t="shared" si="12"/>
        <v>43602.450076811227</v>
      </c>
      <c r="R63" s="8">
        <f t="shared" si="12"/>
        <v>48079.435363107033</v>
      </c>
      <c r="S63" s="8">
        <f t="shared" si="12"/>
        <v>53346.537329108389</v>
      </c>
      <c r="T63" s="8">
        <f t="shared" si="12"/>
        <v>59521.912515178214</v>
      </c>
      <c r="U63" s="8">
        <f t="shared" si="12"/>
        <v>63462.6689514385</v>
      </c>
      <c r="V63" s="8">
        <f t="shared" si="12"/>
        <v>69315.088195438395</v>
      </c>
      <c r="W63" s="8">
        <f t="shared" si="12"/>
        <v>62772.007134895095</v>
      </c>
      <c r="X63" s="8">
        <f t="shared" si="12"/>
        <v>64940.470245281962</v>
      </c>
      <c r="Y63" s="8">
        <f t="shared" si="12"/>
        <v>65658.504669715578</v>
      </c>
      <c r="Z63" s="8">
        <f t="shared" si="12"/>
        <v>65414.857077159308</v>
      </c>
      <c r="AA63" s="8">
        <f t="shared" si="12"/>
        <v>65906.203761613302</v>
      </c>
      <c r="AB63" s="8">
        <f t="shared" si="12"/>
        <v>2591.1500867510313</v>
      </c>
      <c r="AC63" s="8">
        <f t="shared" si="12"/>
        <v>2903.1890974041339</v>
      </c>
      <c r="AD63" s="8">
        <f t="shared" si="12"/>
        <v>3186.0921989767944</v>
      </c>
    </row>
    <row r="64" spans="1:30" x14ac:dyDescent="0.2">
      <c r="A64" s="2" t="s">
        <v>13</v>
      </c>
      <c r="B64" s="8">
        <f t="shared" si="13"/>
        <v>0</v>
      </c>
      <c r="C64" s="8">
        <f t="shared" si="13"/>
        <v>14576.778798184147</v>
      </c>
      <c r="D64" s="8">
        <f t="shared" si="13"/>
        <v>15816.839376815797</v>
      </c>
      <c r="E64" s="8">
        <f t="shared" si="13"/>
        <v>17118.557540690505</v>
      </c>
      <c r="F64" s="8">
        <f t="shared" si="13"/>
        <v>18790.274931130898</v>
      </c>
      <c r="G64" s="8">
        <f t="shared" si="13"/>
        <v>20706.119499706863</v>
      </c>
      <c r="H64" s="8">
        <f t="shared" si="13"/>
        <v>22978.035092802256</v>
      </c>
      <c r="I64" s="8">
        <f t="shared" si="13"/>
        <v>25405.385443026418</v>
      </c>
      <c r="J64" s="8">
        <f t="shared" si="13"/>
        <v>28131.869213924361</v>
      </c>
      <c r="K64" s="8">
        <f t="shared" si="13"/>
        <v>30385.881674611141</v>
      </c>
      <c r="L64" s="8">
        <f t="shared" si="13"/>
        <v>32995.98207529635</v>
      </c>
      <c r="M64" s="8">
        <f t="shared" si="13"/>
        <v>35343.157234042425</v>
      </c>
      <c r="N64" s="8">
        <f t="shared" si="13"/>
        <v>38215.425553133267</v>
      </c>
      <c r="O64" s="8">
        <f t="shared" si="12"/>
        <v>41334.562063095764</v>
      </c>
      <c r="P64" s="8">
        <f t="shared" si="12"/>
        <v>45486.952883644371</v>
      </c>
      <c r="Q64" s="8">
        <f t="shared" si="12"/>
        <v>50165.889610839564</v>
      </c>
      <c r="R64" s="8">
        <f t="shared" si="12"/>
        <v>55325.409839049731</v>
      </c>
      <c r="S64" s="8">
        <f t="shared" si="12"/>
        <v>61149.71461525021</v>
      </c>
      <c r="T64" s="8">
        <f t="shared" si="12"/>
        <v>67428.381435724339</v>
      </c>
      <c r="U64" s="8">
        <f t="shared" si="12"/>
        <v>75374.95356642922</v>
      </c>
      <c r="V64" s="8">
        <f t="shared" si="12"/>
        <v>82252.056791160256</v>
      </c>
      <c r="W64" s="8">
        <f t="shared" si="12"/>
        <v>73943.335628112225</v>
      </c>
      <c r="X64" s="8">
        <f t="shared" si="12"/>
        <v>74283.028998467824</v>
      </c>
      <c r="Y64" s="8">
        <f t="shared" si="12"/>
        <v>74914.854061876656</v>
      </c>
      <c r="Z64" s="8">
        <f t="shared" si="12"/>
        <v>76082.892380347199</v>
      </c>
      <c r="AA64" s="8">
        <f t="shared" si="12"/>
        <v>89495.266284787678</v>
      </c>
      <c r="AB64" s="8">
        <f t="shared" si="12"/>
        <v>3417.9043611860466</v>
      </c>
      <c r="AC64" s="8">
        <f t="shared" si="12"/>
        <v>3754.4329655205079</v>
      </c>
      <c r="AD64" s="8">
        <f t="shared" si="12"/>
        <v>4087.7888657298154</v>
      </c>
    </row>
    <row r="65" spans="1:30" x14ac:dyDescent="0.2">
      <c r="A65" s="2" t="s">
        <v>2</v>
      </c>
    </row>
    <row r="67" spans="1:30" x14ac:dyDescent="0.2">
      <c r="A67" s="2" t="s">
        <v>64</v>
      </c>
    </row>
    <row r="68" spans="1:30" x14ac:dyDescent="0.2">
      <c r="A68" s="2" t="s">
        <v>10</v>
      </c>
      <c r="B68" s="48" t="e" vm="2">
        <f ca="1">B60-6</f>
        <v>#VALUE!</v>
      </c>
      <c r="C68" s="48" t="e" vm="2">
        <f t="shared" ref="C68:AD68" ca="1" si="14">C60-6</f>
        <v>#VALUE!</v>
      </c>
      <c r="D68" s="48" t="e" vm="2">
        <f t="shared" ca="1" si="14"/>
        <v>#VALUE!</v>
      </c>
      <c r="E68" s="48" t="e" vm="2">
        <f t="shared" ca="1" si="14"/>
        <v>#VALUE!</v>
      </c>
      <c r="F68" s="48" t="e" vm="2">
        <f t="shared" ca="1" si="14"/>
        <v>#VALUE!</v>
      </c>
      <c r="G68" s="48" t="e" vm="2">
        <f t="shared" ca="1" si="14"/>
        <v>#VALUE!</v>
      </c>
      <c r="H68" s="48" t="e" vm="2">
        <f t="shared" ca="1" si="14"/>
        <v>#VALUE!</v>
      </c>
      <c r="I68" s="48" t="e" vm="2">
        <f t="shared" ca="1" si="14"/>
        <v>#VALUE!</v>
      </c>
      <c r="J68" s="48" t="e" vm="2">
        <f t="shared" ca="1" si="14"/>
        <v>#VALUE!</v>
      </c>
      <c r="K68" s="48" t="e" vm="2">
        <f t="shared" ca="1" si="14"/>
        <v>#VALUE!</v>
      </c>
      <c r="L68" s="48" t="e" vm="2">
        <f t="shared" ca="1" si="14"/>
        <v>#VALUE!</v>
      </c>
      <c r="M68" s="48" t="e" vm="2">
        <f t="shared" ca="1" si="14"/>
        <v>#VALUE!</v>
      </c>
      <c r="N68" s="48" t="e" vm="2">
        <f t="shared" ca="1" si="14"/>
        <v>#VALUE!</v>
      </c>
      <c r="O68" s="48" t="e" vm="2">
        <f t="shared" ca="1" si="14"/>
        <v>#VALUE!</v>
      </c>
      <c r="P68" s="48" t="e" vm="2">
        <f t="shared" ca="1" si="14"/>
        <v>#VALUE!</v>
      </c>
      <c r="Q68" s="48" t="e" vm="2">
        <f t="shared" ca="1" si="14"/>
        <v>#VALUE!</v>
      </c>
      <c r="R68" s="48" t="e" vm="2">
        <f t="shared" ca="1" si="14"/>
        <v>#VALUE!</v>
      </c>
      <c r="S68" s="48" t="e" vm="2">
        <f t="shared" ca="1" si="14"/>
        <v>#VALUE!</v>
      </c>
      <c r="T68" s="48" t="e" vm="2">
        <f t="shared" ca="1" si="14"/>
        <v>#VALUE!</v>
      </c>
      <c r="U68" s="48" t="e" vm="2">
        <f t="shared" ca="1" si="14"/>
        <v>#VALUE!</v>
      </c>
      <c r="V68" s="48" t="e" vm="2">
        <f t="shared" ca="1" si="14"/>
        <v>#VALUE!</v>
      </c>
      <c r="W68" s="48" t="e" vm="2">
        <f t="shared" ca="1" si="14"/>
        <v>#VALUE!</v>
      </c>
      <c r="X68" s="48" t="e" vm="2">
        <f t="shared" ca="1" si="14"/>
        <v>#VALUE!</v>
      </c>
      <c r="Y68" s="48" t="e" vm="2">
        <f t="shared" ca="1" si="14"/>
        <v>#VALUE!</v>
      </c>
      <c r="Z68" s="48" t="e" vm="2">
        <f t="shared" ca="1" si="14"/>
        <v>#VALUE!</v>
      </c>
      <c r="AA68" s="48" t="e" vm="2">
        <f t="shared" ca="1" si="14"/>
        <v>#VALUE!</v>
      </c>
      <c r="AB68" s="48" t="e" vm="2">
        <f t="shared" ca="1" si="14"/>
        <v>#VALUE!</v>
      </c>
      <c r="AC68" s="48" t="e" vm="2">
        <f t="shared" ca="1" si="14"/>
        <v>#VALUE!</v>
      </c>
      <c r="AD68" s="48" t="e" vm="2">
        <f t="shared" ca="1" si="14"/>
        <v>#VALUE!</v>
      </c>
    </row>
    <row r="69" spans="1:30" x14ac:dyDescent="0.2">
      <c r="A69" s="2" t="s">
        <v>11</v>
      </c>
      <c r="B69" s="8">
        <f>B61-12</f>
        <v>-12</v>
      </c>
      <c r="C69" s="8">
        <f t="shared" ref="C69:AD69" si="15">C61-12</f>
        <v>195.07881684467702</v>
      </c>
      <c r="D69" s="8">
        <f t="shared" si="15"/>
        <v>212.2586773726899</v>
      </c>
      <c r="E69" s="8">
        <f t="shared" si="15"/>
        <v>232.12220027947515</v>
      </c>
      <c r="F69" s="8">
        <f t="shared" si="15"/>
        <v>256.52878178812688</v>
      </c>
      <c r="G69" s="8">
        <f t="shared" si="15"/>
        <v>283.27100640362136</v>
      </c>
      <c r="H69" s="8">
        <f t="shared" si="15"/>
        <v>314.89321504543017</v>
      </c>
      <c r="I69" s="8">
        <f t="shared" si="15"/>
        <v>350.15841373082111</v>
      </c>
      <c r="J69" s="8">
        <f t="shared" si="15"/>
        <v>388.53797300137575</v>
      </c>
      <c r="K69" s="8">
        <f t="shared" si="15"/>
        <v>421.93134163423338</v>
      </c>
      <c r="L69" s="8">
        <f t="shared" si="15"/>
        <v>457.97077387200551</v>
      </c>
      <c r="M69" s="8">
        <f t="shared" si="15"/>
        <v>491.97026422418634</v>
      </c>
      <c r="N69" s="8">
        <f t="shared" si="15"/>
        <v>533.21107778754686</v>
      </c>
      <c r="O69" s="8">
        <f t="shared" si="15"/>
        <v>577.96900720595852</v>
      </c>
      <c r="P69" s="8">
        <f t="shared" si="15"/>
        <v>638.64296466284986</v>
      </c>
      <c r="Q69" s="8">
        <f t="shared" si="15"/>
        <v>705.2535718215978</v>
      </c>
      <c r="R69" s="8">
        <f t="shared" si="15"/>
        <v>779.93719446358455</v>
      </c>
      <c r="S69" s="8">
        <f t="shared" si="15"/>
        <v>860.73368874118921</v>
      </c>
      <c r="T69" s="8">
        <f t="shared" si="15"/>
        <v>952.60668600982365</v>
      </c>
      <c r="U69" s="8">
        <f t="shared" si="15"/>
        <v>1066.9484821320484</v>
      </c>
      <c r="V69" s="8">
        <f t="shared" si="15"/>
        <v>1165.2686787431433</v>
      </c>
      <c r="W69" s="8">
        <f t="shared" si="15"/>
        <v>1045.6925422198221</v>
      </c>
      <c r="X69" s="8">
        <f t="shared" si="15"/>
        <v>1050.7498628512708</v>
      </c>
      <c r="Y69" s="8">
        <f t="shared" si="15"/>
        <v>1062.2479478500384</v>
      </c>
      <c r="Z69" s="8">
        <f t="shared" si="15"/>
        <v>1075.2541422094093</v>
      </c>
      <c r="AA69" s="8">
        <f t="shared" si="15"/>
        <v>1086.8679608132577</v>
      </c>
      <c r="AB69" s="8">
        <f t="shared" si="15"/>
        <v>36.461160123738942</v>
      </c>
      <c r="AC69" s="8">
        <f t="shared" si="15"/>
        <v>41.487991912828193</v>
      </c>
      <c r="AD69" s="8">
        <f t="shared" si="15"/>
        <v>46.125204151293758</v>
      </c>
    </row>
    <row r="70" spans="1:30" x14ac:dyDescent="0.2">
      <c r="A70" s="2" t="s">
        <v>12</v>
      </c>
      <c r="B70" s="8">
        <f>B62-35</f>
        <v>-35</v>
      </c>
      <c r="C70" s="8">
        <f t="shared" ref="C70:AD70" si="16">C62-35</f>
        <v>1596.1231886469993</v>
      </c>
      <c r="D70" s="8">
        <f t="shared" si="16"/>
        <v>1745.6713444308377</v>
      </c>
      <c r="E70" s="8">
        <f t="shared" si="16"/>
        <v>1902.8684662909639</v>
      </c>
      <c r="F70" s="8">
        <f t="shared" si="16"/>
        <v>2087.7221076319688</v>
      </c>
      <c r="G70" s="8">
        <f t="shared" si="16"/>
        <v>2290.8902849681649</v>
      </c>
      <c r="H70" s="8">
        <f t="shared" si="16"/>
        <v>2542.5605311345371</v>
      </c>
      <c r="I70" s="8">
        <f t="shared" si="16"/>
        <v>2821.0165125959525</v>
      </c>
      <c r="J70" s="8">
        <f t="shared" si="16"/>
        <v>3131.5453033842859</v>
      </c>
      <c r="K70" s="8">
        <f t="shared" si="16"/>
        <v>3387.6799926970962</v>
      </c>
      <c r="L70" s="8">
        <f t="shared" si="16"/>
        <v>3675.7819763285429</v>
      </c>
      <c r="M70" s="8">
        <f t="shared" si="16"/>
        <v>3955.8786945124625</v>
      </c>
      <c r="N70" s="8">
        <f t="shared" si="16"/>
        <v>4288.8214566298784</v>
      </c>
      <c r="O70" s="8">
        <f t="shared" si="16"/>
        <v>4625.3737895084669</v>
      </c>
      <c r="P70" s="8">
        <f t="shared" si="16"/>
        <v>5133.515258570872</v>
      </c>
      <c r="Q70" s="8">
        <f t="shared" si="16"/>
        <v>5640.5933413028943</v>
      </c>
      <c r="R70" s="8">
        <f t="shared" si="16"/>
        <v>6232.6659144015912</v>
      </c>
      <c r="S70" s="8">
        <f t="shared" si="16"/>
        <v>6833.588473392284</v>
      </c>
      <c r="T70" s="8">
        <f t="shared" si="16"/>
        <v>7575.5847625921306</v>
      </c>
      <c r="U70" s="8">
        <f t="shared" si="16"/>
        <v>8290.0084573927288</v>
      </c>
      <c r="V70" s="8">
        <f t="shared" si="16"/>
        <v>9020.8426433760815</v>
      </c>
      <c r="W70" s="8">
        <f t="shared" si="16"/>
        <v>8120.3298721666761</v>
      </c>
      <c r="X70" s="8">
        <f t="shared" si="16"/>
        <v>8206.1376988334141</v>
      </c>
      <c r="Y70" s="8">
        <f t="shared" si="16"/>
        <v>8286.1925959834498</v>
      </c>
      <c r="Z70" s="8">
        <f t="shared" si="16"/>
        <v>8338.699711560821</v>
      </c>
      <c r="AA70" s="8">
        <f t="shared" si="16"/>
        <v>8363.8891638028635</v>
      </c>
      <c r="AB70" s="8">
        <f t="shared" si="16"/>
        <v>344.62115867637129</v>
      </c>
      <c r="AC70" s="8">
        <f t="shared" si="16"/>
        <v>386.7208242616062</v>
      </c>
      <c r="AD70" s="8">
        <f t="shared" si="16"/>
        <v>424.19088760335762</v>
      </c>
    </row>
    <row r="71" spans="1:30" x14ac:dyDescent="0.2">
      <c r="A71" s="2" t="s">
        <v>61</v>
      </c>
      <c r="B71" s="8">
        <f>B63-144</f>
        <v>-144</v>
      </c>
      <c r="C71" s="8">
        <f t="shared" ref="C71:AD71" si="17">C63-144</f>
        <v>11112.435917673474</v>
      </c>
      <c r="D71" s="8">
        <f t="shared" si="17"/>
        <v>12184.703332781048</v>
      </c>
      <c r="E71" s="8">
        <f t="shared" si="17"/>
        <v>13449.159414857995</v>
      </c>
      <c r="F71" s="8">
        <f t="shared" si="17"/>
        <v>14977.332698340577</v>
      </c>
      <c r="G71" s="8">
        <f t="shared" si="17"/>
        <v>16385.069931184622</v>
      </c>
      <c r="H71" s="8">
        <f t="shared" si="17"/>
        <v>18329.209216081039</v>
      </c>
      <c r="I71" s="8">
        <f t="shared" si="17"/>
        <v>20670.103685714294</v>
      </c>
      <c r="J71" s="8">
        <f t="shared" si="17"/>
        <v>22943.541735833238</v>
      </c>
      <c r="K71" s="8">
        <f t="shared" si="17"/>
        <v>24954.026994911856</v>
      </c>
      <c r="L71" s="8">
        <f t="shared" si="17"/>
        <v>27485.452555779466</v>
      </c>
      <c r="M71" s="8">
        <f t="shared" si="17"/>
        <v>29632.786632560379</v>
      </c>
      <c r="N71" s="8">
        <f t="shared" si="17"/>
        <v>32449.668212415305</v>
      </c>
      <c r="O71" s="8">
        <f t="shared" si="17"/>
        <v>35394.185278017649</v>
      </c>
      <c r="P71" s="8">
        <f t="shared" si="17"/>
        <v>39150.586818569995</v>
      </c>
      <c r="Q71" s="8">
        <f t="shared" si="17"/>
        <v>43458.450076811227</v>
      </c>
      <c r="R71" s="8">
        <f t="shared" si="17"/>
        <v>47935.435363107033</v>
      </c>
      <c r="S71" s="8">
        <f t="shared" si="17"/>
        <v>53202.537329108389</v>
      </c>
      <c r="T71" s="8">
        <f t="shared" si="17"/>
        <v>59377.912515178214</v>
      </c>
      <c r="U71" s="8">
        <f t="shared" si="17"/>
        <v>63318.6689514385</v>
      </c>
      <c r="V71" s="8">
        <f t="shared" si="17"/>
        <v>69171.088195438395</v>
      </c>
      <c r="W71" s="8">
        <f t="shared" si="17"/>
        <v>62628.007134895095</v>
      </c>
      <c r="X71" s="8">
        <f t="shared" si="17"/>
        <v>64796.470245281962</v>
      </c>
      <c r="Y71" s="8">
        <f t="shared" si="17"/>
        <v>65514.504669715578</v>
      </c>
      <c r="Z71" s="8">
        <f t="shared" si="17"/>
        <v>65270.857077159308</v>
      </c>
      <c r="AA71" s="8">
        <f t="shared" si="17"/>
        <v>65762.203761613302</v>
      </c>
      <c r="AB71" s="8">
        <f t="shared" si="17"/>
        <v>2447.1500867510313</v>
      </c>
      <c r="AC71" s="8">
        <f t="shared" si="17"/>
        <v>2759.1890974041339</v>
      </c>
      <c r="AD71" s="8">
        <f t="shared" si="17"/>
        <v>3042.0921989767944</v>
      </c>
    </row>
    <row r="72" spans="1:30" x14ac:dyDescent="0.2">
      <c r="A72" s="2" t="s">
        <v>13</v>
      </c>
      <c r="B72" s="8">
        <f>B64-300</f>
        <v>-300</v>
      </c>
      <c r="C72" s="8">
        <f t="shared" ref="C72:AD72" si="18">C64-300</f>
        <v>14276.778798184147</v>
      </c>
      <c r="D72" s="8">
        <f t="shared" si="18"/>
        <v>15516.839376815797</v>
      </c>
      <c r="E72" s="8">
        <f t="shared" si="18"/>
        <v>16818.557540690505</v>
      </c>
      <c r="F72" s="8">
        <f t="shared" si="18"/>
        <v>18490.274931130898</v>
      </c>
      <c r="G72" s="8">
        <f t="shared" si="18"/>
        <v>20406.119499706863</v>
      </c>
      <c r="H72" s="8">
        <f t="shared" si="18"/>
        <v>22678.035092802256</v>
      </c>
      <c r="I72" s="8">
        <f t="shared" si="18"/>
        <v>25105.385443026418</v>
      </c>
      <c r="J72" s="8">
        <f t="shared" si="18"/>
        <v>27831.869213924361</v>
      </c>
      <c r="K72" s="8">
        <f t="shared" si="18"/>
        <v>30085.881674611141</v>
      </c>
      <c r="L72" s="8">
        <f t="shared" si="18"/>
        <v>32695.98207529635</v>
      </c>
      <c r="M72" s="8">
        <f t="shared" si="18"/>
        <v>35043.157234042425</v>
      </c>
      <c r="N72" s="8">
        <f t="shared" si="18"/>
        <v>37915.425553133267</v>
      </c>
      <c r="O72" s="8">
        <f t="shared" si="18"/>
        <v>41034.562063095764</v>
      </c>
      <c r="P72" s="8">
        <f t="shared" si="18"/>
        <v>45186.952883644371</v>
      </c>
      <c r="Q72" s="8">
        <f t="shared" si="18"/>
        <v>49865.889610839564</v>
      </c>
      <c r="R72" s="8">
        <f t="shared" si="18"/>
        <v>55025.409839049731</v>
      </c>
      <c r="S72" s="8">
        <f t="shared" si="18"/>
        <v>60849.71461525021</v>
      </c>
      <c r="T72" s="8">
        <f t="shared" si="18"/>
        <v>67128.381435724339</v>
      </c>
      <c r="U72" s="8">
        <f t="shared" si="18"/>
        <v>75074.95356642922</v>
      </c>
      <c r="V72" s="8">
        <f t="shared" si="18"/>
        <v>81952.056791160256</v>
      </c>
      <c r="W72" s="8">
        <f t="shared" si="18"/>
        <v>73643.335628112225</v>
      </c>
      <c r="X72" s="8">
        <f t="shared" si="18"/>
        <v>73983.028998467824</v>
      </c>
      <c r="Y72" s="8">
        <f t="shared" si="18"/>
        <v>74614.854061876656</v>
      </c>
      <c r="Z72" s="8">
        <f t="shared" si="18"/>
        <v>75782.892380347199</v>
      </c>
      <c r="AA72" s="8">
        <f t="shared" si="18"/>
        <v>89195.266284787678</v>
      </c>
      <c r="AB72" s="8">
        <f t="shared" si="18"/>
        <v>3117.9043611860466</v>
      </c>
      <c r="AC72" s="8">
        <f t="shared" si="18"/>
        <v>3454.4329655205079</v>
      </c>
      <c r="AD72" s="8">
        <f t="shared" si="18"/>
        <v>3787.7888657298154</v>
      </c>
    </row>
    <row r="75" spans="1:30" x14ac:dyDescent="0.2">
      <c r="A75" s="2" t="s">
        <v>62</v>
      </c>
    </row>
    <row r="76" spans="1:30" x14ac:dyDescent="0.2">
      <c r="A76" s="2" t="s">
        <v>10</v>
      </c>
      <c r="B76" s="46">
        <f t="shared" ref="B76:AC80" si="19">B47/(B38*12)</f>
        <v>55.142479752675918</v>
      </c>
      <c r="C76" s="46">
        <f t="shared" si="19"/>
        <v>55.52493066982445</v>
      </c>
      <c r="D76" s="46">
        <f t="shared" si="19"/>
        <v>55.103153299590872</v>
      </c>
      <c r="E76" s="46">
        <f t="shared" si="19"/>
        <v>55.461076210723725</v>
      </c>
      <c r="F76" s="46">
        <f t="shared" si="19"/>
        <v>54.392805567318099</v>
      </c>
      <c r="G76" s="46">
        <f t="shared" si="19"/>
        <v>55.135191235641749</v>
      </c>
      <c r="H76" s="46">
        <f t="shared" si="19"/>
        <v>54.653670939454528</v>
      </c>
      <c r="I76" s="46">
        <f t="shared" si="19"/>
        <v>55.433021531466615</v>
      </c>
      <c r="J76" s="46">
        <f t="shared" si="19"/>
        <v>54.58712675917856</v>
      </c>
      <c r="K76" s="46">
        <f t="shared" si="19"/>
        <v>54.285060041263883</v>
      </c>
      <c r="L76" s="46">
        <f t="shared" si="19"/>
        <v>54.791254372955869</v>
      </c>
      <c r="M76" s="46">
        <f t="shared" si="19"/>
        <v>54.803685446915374</v>
      </c>
      <c r="N76" s="46">
        <f t="shared" si="19"/>
        <v>54.08310737993952</v>
      </c>
      <c r="O76" s="46">
        <f t="shared" si="19"/>
        <v>54.110449227143008</v>
      </c>
      <c r="P76" s="46">
        <f t="shared" si="19"/>
        <v>53.526960370272072</v>
      </c>
      <c r="Q76" s="46">
        <f t="shared" si="19"/>
        <v>53.774064150684168</v>
      </c>
      <c r="R76" s="46">
        <f t="shared" si="19"/>
        <v>53.457338985097046</v>
      </c>
      <c r="S76" s="46">
        <f t="shared" si="19"/>
        <v>53.443667314273512</v>
      </c>
      <c r="T76" s="46">
        <f t="shared" si="19"/>
        <v>53.303249725577658</v>
      </c>
      <c r="U76" s="46">
        <f t="shared" si="19"/>
        <v>53.008213275446401</v>
      </c>
      <c r="V76" s="46">
        <f t="shared" si="19"/>
        <v>52.310145959626709</v>
      </c>
      <c r="W76" s="46">
        <f t="shared" si="19"/>
        <v>52.413320763719902</v>
      </c>
      <c r="X76" s="46">
        <f t="shared" si="19"/>
        <v>53.05445427054223</v>
      </c>
      <c r="Y76" s="46">
        <f t="shared" si="19"/>
        <v>52.92281203898564</v>
      </c>
      <c r="Z76" s="46">
        <f t="shared" si="19"/>
        <v>51.760144633745867</v>
      </c>
      <c r="AA76" s="46">
        <f t="shared" si="19"/>
        <v>52.504818037253116</v>
      </c>
      <c r="AB76" s="46">
        <f t="shared" si="19"/>
        <v>55.601730697380226</v>
      </c>
      <c r="AC76" s="46">
        <f t="shared" si="19"/>
        <v>54.724694377241356</v>
      </c>
      <c r="AD76" s="46">
        <f>AD47/(AD38*12)</f>
        <v>55.320984831237681</v>
      </c>
    </row>
    <row r="77" spans="1:30" x14ac:dyDescent="0.2">
      <c r="A77" s="2" t="s">
        <v>11</v>
      </c>
      <c r="B77" s="46">
        <f t="shared" si="19"/>
        <v>297.18468608483073</v>
      </c>
      <c r="C77" s="46">
        <f t="shared" si="19"/>
        <v>298.73857664863277</v>
      </c>
      <c r="D77" s="46">
        <f t="shared" si="19"/>
        <v>296.76766814225778</v>
      </c>
      <c r="E77" s="46">
        <f t="shared" si="19"/>
        <v>298.40221529066702</v>
      </c>
      <c r="F77" s="46">
        <f t="shared" si="19"/>
        <v>293.4616760740671</v>
      </c>
      <c r="G77" s="46">
        <f t="shared" si="19"/>
        <v>297.32112352103229</v>
      </c>
      <c r="H77" s="46">
        <f t="shared" si="19"/>
        <v>294.87103717888101</v>
      </c>
      <c r="I77" s="46">
        <f t="shared" si="19"/>
        <v>298.59747735021864</v>
      </c>
      <c r="J77" s="46">
        <f t="shared" si="19"/>
        <v>294.66994951440267</v>
      </c>
      <c r="K77" s="46">
        <f t="shared" si="19"/>
        <v>293.38310034739794</v>
      </c>
      <c r="L77" s="46">
        <f t="shared" si="19"/>
        <v>295.81239747680553</v>
      </c>
      <c r="M77" s="46">
        <f t="shared" si="19"/>
        <v>296.04320387279307</v>
      </c>
      <c r="N77" s="46">
        <f t="shared" si="19"/>
        <v>292.63414704435257</v>
      </c>
      <c r="O77" s="46">
        <f t="shared" si="19"/>
        <v>292.60805504103161</v>
      </c>
      <c r="P77" s="46">
        <f t="shared" si="19"/>
        <v>290.18698139446605</v>
      </c>
      <c r="Q77" s="46">
        <f t="shared" si="19"/>
        <v>291.61875907707281</v>
      </c>
      <c r="R77" s="46">
        <f t="shared" si="19"/>
        <v>290.09663775524558</v>
      </c>
      <c r="S77" s="46">
        <f t="shared" si="19"/>
        <v>290.01382888085766</v>
      </c>
      <c r="T77" s="46">
        <f t="shared" si="19"/>
        <v>289.59321366336269</v>
      </c>
      <c r="U77" s="46">
        <f t="shared" si="19"/>
        <v>289.20124817756084</v>
      </c>
      <c r="V77" s="46">
        <f t="shared" si="19"/>
        <v>286.05547669256839</v>
      </c>
      <c r="W77" s="46">
        <f t="shared" si="19"/>
        <v>286.2048290201335</v>
      </c>
      <c r="X77" s="46">
        <f t="shared" si="19"/>
        <v>288.97515230042262</v>
      </c>
      <c r="Y77" s="46">
        <f t="shared" si="19"/>
        <v>288.90386074318008</v>
      </c>
      <c r="Z77" s="46">
        <f t="shared" si="19"/>
        <v>283.39246726536965</v>
      </c>
      <c r="AA77" s="46">
        <f t="shared" si="19"/>
        <v>287.25926854918691</v>
      </c>
      <c r="AB77" s="46">
        <f t="shared" si="19"/>
        <v>299.39385810054108</v>
      </c>
      <c r="AC77" s="46">
        <f t="shared" si="19"/>
        <v>295.09853303532969</v>
      </c>
      <c r="AD77" s="46">
        <f>AD48/(AD39*12)</f>
        <v>297.54527475305156</v>
      </c>
    </row>
    <row r="78" spans="1:30" x14ac:dyDescent="0.2">
      <c r="A78" s="2" t="s">
        <v>12</v>
      </c>
      <c r="B78" s="46">
        <f t="shared" si="19"/>
        <v>2331.8192043156291</v>
      </c>
      <c r="C78" s="46">
        <f t="shared" si="19"/>
        <v>2353.1108934260333</v>
      </c>
      <c r="D78" s="46">
        <f t="shared" si="19"/>
        <v>2356.4113050406877</v>
      </c>
      <c r="E78" s="46">
        <f t="shared" si="19"/>
        <v>2368.7491044286198</v>
      </c>
      <c r="F78" s="46">
        <f t="shared" si="19"/>
        <v>2319.8168307956676</v>
      </c>
      <c r="G78" s="46">
        <f t="shared" si="19"/>
        <v>2342.0393391692905</v>
      </c>
      <c r="H78" s="46">
        <f t="shared" si="19"/>
        <v>2325.0649209753715</v>
      </c>
      <c r="I78" s="46">
        <f t="shared" si="19"/>
        <v>2354.7687796246378</v>
      </c>
      <c r="J78" s="46">
        <f t="shared" si="19"/>
        <v>2329.5812321897174</v>
      </c>
      <c r="K78" s="46">
        <f t="shared" si="19"/>
        <v>2314.0906669076248</v>
      </c>
      <c r="L78" s="46">
        <f t="shared" si="19"/>
        <v>2335.6671817861111</v>
      </c>
      <c r="M78" s="46">
        <f t="shared" si="19"/>
        <v>2344.329812414433</v>
      </c>
      <c r="N78" s="46">
        <f t="shared" si="19"/>
        <v>2320.7485237965111</v>
      </c>
      <c r="O78" s="46">
        <f t="shared" si="19"/>
        <v>2311.4144872973284</v>
      </c>
      <c r="P78" s="46">
        <f t="shared" si="19"/>
        <v>2305.1595462237947</v>
      </c>
      <c r="Q78" s="46">
        <f t="shared" si="19"/>
        <v>2307.5653468178502</v>
      </c>
      <c r="R78" s="46">
        <f t="shared" si="19"/>
        <v>2295.9255115838173</v>
      </c>
      <c r="S78" s="46">
        <f t="shared" si="19"/>
        <v>2282.4667683547486</v>
      </c>
      <c r="T78" s="46">
        <f t="shared" si="19"/>
        <v>2284.8418233273883</v>
      </c>
      <c r="U78" s="46">
        <f t="shared" si="19"/>
        <v>2231.4344723940872</v>
      </c>
      <c r="V78" s="46">
        <f t="shared" si="19"/>
        <v>2200.4096694133009</v>
      </c>
      <c r="W78" s="46">
        <f t="shared" si="19"/>
        <v>2206.7800409820343</v>
      </c>
      <c r="X78" s="46">
        <f t="shared" si="19"/>
        <v>2240.8697520410064</v>
      </c>
      <c r="Y78" s="46">
        <f t="shared" si="19"/>
        <v>2237.8675907908528</v>
      </c>
      <c r="Z78" s="46">
        <f t="shared" si="19"/>
        <v>2182.602327525994</v>
      </c>
      <c r="AA78" s="46">
        <f t="shared" si="19"/>
        <v>2195.5856789510235</v>
      </c>
      <c r="AB78" s="46">
        <f t="shared" si="19"/>
        <v>2345.3058701547966</v>
      </c>
      <c r="AC78" s="46">
        <f t="shared" si="19"/>
        <v>2326.6754301202895</v>
      </c>
      <c r="AD78" s="46">
        <f>AD49/(AD40*12)</f>
        <v>2350.616755863859</v>
      </c>
    </row>
    <row r="79" spans="1:30" x14ac:dyDescent="0.2">
      <c r="A79" s="2" t="s">
        <v>61</v>
      </c>
      <c r="B79" s="46">
        <f t="shared" si="19"/>
        <v>15845.049850790378</v>
      </c>
      <c r="C79" s="46">
        <f t="shared" si="19"/>
        <v>16238.897321422281</v>
      </c>
      <c r="D79" s="46">
        <f t="shared" si="19"/>
        <v>16314.911789151018</v>
      </c>
      <c r="E79" s="46">
        <f t="shared" si="19"/>
        <v>16615.567439377392</v>
      </c>
      <c r="F79" s="46">
        <f t="shared" si="19"/>
        <v>16525.348264641139</v>
      </c>
      <c r="G79" s="46">
        <f t="shared" si="19"/>
        <v>16643.834091789278</v>
      </c>
      <c r="H79" s="46">
        <f t="shared" si="19"/>
        <v>16663.589548076881</v>
      </c>
      <c r="I79" s="46">
        <f t="shared" si="19"/>
        <v>17161.105798523797</v>
      </c>
      <c r="J79" s="46">
        <f t="shared" si="19"/>
        <v>16985.167989768299</v>
      </c>
      <c r="K79" s="46">
        <f t="shared" si="19"/>
        <v>16968.89868484444</v>
      </c>
      <c r="L79" s="46">
        <f t="shared" si="19"/>
        <v>17390.729500389509</v>
      </c>
      <c r="M79" s="46">
        <f t="shared" si="19"/>
        <v>17491.538571843925</v>
      </c>
      <c r="N79" s="46">
        <f t="shared" si="19"/>
        <v>17494.179199534665</v>
      </c>
      <c r="O79" s="46">
        <f t="shared" si="19"/>
        <v>17625.94161197752</v>
      </c>
      <c r="P79" s="46">
        <f t="shared" si="19"/>
        <v>17525.39895660332</v>
      </c>
      <c r="Q79" s="46">
        <f t="shared" si="19"/>
        <v>17727.750524583484</v>
      </c>
      <c r="R79" s="46">
        <f t="shared" si="19"/>
        <v>17612.106921503306</v>
      </c>
      <c r="S79" s="46">
        <f t="shared" si="19"/>
        <v>17727.324781819385</v>
      </c>
      <c r="T79" s="46">
        <f t="shared" si="19"/>
        <v>17869.606523217113</v>
      </c>
      <c r="U79" s="46">
        <f t="shared" si="19"/>
        <v>17010.527728968198</v>
      </c>
      <c r="V79" s="46">
        <f t="shared" si="19"/>
        <v>16842.341050729356</v>
      </c>
      <c r="W79" s="46">
        <f t="shared" si="19"/>
        <v>16985.703171914225</v>
      </c>
      <c r="X79" s="46">
        <f t="shared" si="19"/>
        <v>17658.136627976866</v>
      </c>
      <c r="Y79" s="46">
        <f t="shared" si="19"/>
        <v>17657.930394625204</v>
      </c>
      <c r="Z79" s="46">
        <f t="shared" si="19"/>
        <v>17050.362949398816</v>
      </c>
      <c r="AA79" s="46">
        <f t="shared" si="19"/>
        <v>17228.792321329725</v>
      </c>
      <c r="AB79" s="46">
        <f t="shared" si="19"/>
        <v>16008.168591282365</v>
      </c>
      <c r="AC79" s="46">
        <f t="shared" si="19"/>
        <v>16017.180924727363</v>
      </c>
      <c r="AD79" s="46">
        <f>AD50/(AD41*12)</f>
        <v>16309.735037928529</v>
      </c>
    </row>
    <row r="80" spans="1:30" x14ac:dyDescent="0.2">
      <c r="A80" s="2" t="s">
        <v>13</v>
      </c>
      <c r="B80" s="46">
        <f t="shared" si="19"/>
        <v>20852.852399242853</v>
      </c>
      <c r="C80" s="46">
        <f t="shared" si="19"/>
        <v>21028.930996634852</v>
      </c>
      <c r="D80" s="46">
        <f t="shared" si="19"/>
        <v>20930.858035149944</v>
      </c>
      <c r="E80" s="46">
        <f t="shared" si="19"/>
        <v>20924.829806034966</v>
      </c>
      <c r="F80" s="46">
        <f t="shared" si="19"/>
        <v>20534.95174134817</v>
      </c>
      <c r="G80" s="46">
        <f t="shared" si="19"/>
        <v>20849.885630145956</v>
      </c>
      <c r="H80" s="46">
        <f t="shared" si="19"/>
        <v>20727.126560903656</v>
      </c>
      <c r="I80" s="46">
        <f t="shared" si="19"/>
        <v>20946.59054376142</v>
      </c>
      <c r="J80" s="46">
        <f t="shared" si="19"/>
        <v>20696.20620211307</v>
      </c>
      <c r="K80" s="46">
        <f t="shared" si="19"/>
        <v>20544.043071221451</v>
      </c>
      <c r="L80" s="46">
        <f t="shared" si="19"/>
        <v>20768.569254592367</v>
      </c>
      <c r="M80" s="46">
        <f t="shared" si="19"/>
        <v>20761.346939095187</v>
      </c>
      <c r="N80" s="46">
        <f t="shared" si="19"/>
        <v>20511.576004763163</v>
      </c>
      <c r="O80" s="46">
        <f t="shared" si="19"/>
        <v>20500.78167416844</v>
      </c>
      <c r="P80" s="46">
        <f t="shared" si="19"/>
        <v>20287.196307389397</v>
      </c>
      <c r="Q80" s="46">
        <f t="shared" si="19"/>
        <v>20396.293655473346</v>
      </c>
      <c r="R80" s="46">
        <f t="shared" si="19"/>
        <v>20266.399266182361</v>
      </c>
      <c r="S80" s="46">
        <f t="shared" si="19"/>
        <v>20320.36015032254</v>
      </c>
      <c r="T80" s="46">
        <f t="shared" si="19"/>
        <v>20243.278379983745</v>
      </c>
      <c r="U80" s="46">
        <f t="shared" si="19"/>
        <v>20203.495360280962</v>
      </c>
      <c r="V80" s="46">
        <f t="shared" si="19"/>
        <v>19985.795714414857</v>
      </c>
      <c r="W80" s="46">
        <f t="shared" si="19"/>
        <v>20008.593126889871</v>
      </c>
      <c r="X80" s="46">
        <f t="shared" si="19"/>
        <v>20198.496719235107</v>
      </c>
      <c r="Y80" s="46">
        <f t="shared" si="19"/>
        <v>20147.295239245257</v>
      </c>
      <c r="Z80" s="46">
        <f t="shared" si="19"/>
        <v>19830.983163271674</v>
      </c>
      <c r="AA80" s="46">
        <f t="shared" si="19"/>
        <v>23395.299206427324</v>
      </c>
      <c r="AB80" s="46">
        <f t="shared" si="19"/>
        <v>21115.870332061808</v>
      </c>
      <c r="AC80" s="46">
        <f t="shared" si="19"/>
        <v>20713.577400890739</v>
      </c>
      <c r="AD80" s="46">
        <f>AD51/(AD42*12)</f>
        <v>20925.556803553525</v>
      </c>
    </row>
    <row r="82" spans="1:30" x14ac:dyDescent="0.2">
      <c r="A82" s="2" t="s">
        <v>63</v>
      </c>
    </row>
    <row r="83" spans="1:30" x14ac:dyDescent="0.2">
      <c r="A83" s="2" t="s">
        <v>10</v>
      </c>
      <c r="B83" s="47" t="e" vm="2">
        <f ca="1">B68/B76</f>
        <v>#VALUE!</v>
      </c>
      <c r="C83" s="47" t="e" vm="2">
        <f ca="1">C68/C76</f>
        <v>#VALUE!</v>
      </c>
      <c r="D83" s="47" t="e" vm="2">
        <f t="shared" ref="D83:AC87" ca="1" si="20">D60/D76</f>
        <v>#VALUE!</v>
      </c>
      <c r="E83" s="47" t="e" vm="2">
        <f t="shared" ca="1" si="20"/>
        <v>#VALUE!</v>
      </c>
      <c r="F83" s="47" t="e" vm="2">
        <f t="shared" ca="1" si="20"/>
        <v>#VALUE!</v>
      </c>
      <c r="G83" s="47" t="e" vm="2">
        <f t="shared" ca="1" si="20"/>
        <v>#VALUE!</v>
      </c>
      <c r="H83" s="47" t="e" vm="2">
        <f t="shared" ca="1" si="20"/>
        <v>#VALUE!</v>
      </c>
      <c r="I83" s="47" t="e" vm="2">
        <f t="shared" ca="1" si="20"/>
        <v>#VALUE!</v>
      </c>
      <c r="J83" s="47" t="e" vm="2">
        <f t="shared" ca="1" si="20"/>
        <v>#VALUE!</v>
      </c>
      <c r="K83" s="47" t="e" vm="2">
        <f t="shared" ca="1" si="20"/>
        <v>#VALUE!</v>
      </c>
      <c r="L83" s="47" t="e" vm="2">
        <f t="shared" ca="1" si="20"/>
        <v>#VALUE!</v>
      </c>
      <c r="M83" s="47" t="e" vm="2">
        <f t="shared" ca="1" si="20"/>
        <v>#VALUE!</v>
      </c>
      <c r="N83" s="47" t="e" vm="2">
        <f t="shared" ca="1" si="20"/>
        <v>#VALUE!</v>
      </c>
      <c r="O83" s="47" t="e" vm="2">
        <f t="shared" ca="1" si="20"/>
        <v>#VALUE!</v>
      </c>
      <c r="P83" s="47" t="e" vm="2">
        <f t="shared" ca="1" si="20"/>
        <v>#VALUE!</v>
      </c>
      <c r="Q83" s="47" t="e" vm="2">
        <f t="shared" ca="1" si="20"/>
        <v>#VALUE!</v>
      </c>
      <c r="R83" s="47" t="e" vm="2">
        <f t="shared" ca="1" si="20"/>
        <v>#VALUE!</v>
      </c>
      <c r="S83" s="47" t="e" vm="2">
        <f t="shared" ca="1" si="20"/>
        <v>#VALUE!</v>
      </c>
      <c r="T83" s="47" t="e" vm="2">
        <f t="shared" ca="1" si="20"/>
        <v>#VALUE!</v>
      </c>
      <c r="U83" s="47" t="e" vm="2">
        <f t="shared" ca="1" si="20"/>
        <v>#VALUE!</v>
      </c>
      <c r="V83" s="47" t="e" vm="2">
        <f t="shared" ca="1" si="20"/>
        <v>#VALUE!</v>
      </c>
      <c r="W83" s="47" t="e" vm="2">
        <f t="shared" ca="1" si="20"/>
        <v>#VALUE!</v>
      </c>
      <c r="X83" s="47" t="e" vm="2">
        <f t="shared" ca="1" si="20"/>
        <v>#VALUE!</v>
      </c>
      <c r="Y83" s="47" t="e" vm="2">
        <f t="shared" ca="1" si="20"/>
        <v>#VALUE!</v>
      </c>
      <c r="Z83" s="47" t="e" vm="2">
        <f t="shared" ca="1" si="20"/>
        <v>#VALUE!</v>
      </c>
      <c r="AA83" s="47" t="e" vm="2">
        <f t="shared" ca="1" si="20"/>
        <v>#VALUE!</v>
      </c>
      <c r="AB83" s="47" t="e" vm="2">
        <f t="shared" ca="1" si="20"/>
        <v>#VALUE!</v>
      </c>
      <c r="AC83" s="47" t="e" vm="2">
        <f t="shared" ca="1" si="20"/>
        <v>#VALUE!</v>
      </c>
      <c r="AD83" s="47" t="e" vm="2">
        <f ca="1">AD60/AD76</f>
        <v>#VALUE!</v>
      </c>
    </row>
    <row r="84" spans="1:30" x14ac:dyDescent="0.2">
      <c r="A84" s="2" t="s">
        <v>11</v>
      </c>
      <c r="B84" s="47">
        <f t="shared" ref="B84:C87" si="21">B61/B77</f>
        <v>0</v>
      </c>
      <c r="C84" s="47">
        <f t="shared" si="21"/>
        <v>0.69317735649600032</v>
      </c>
      <c r="D84" s="47">
        <f t="shared" si="20"/>
        <v>0.75567085449884608</v>
      </c>
      <c r="E84" s="47">
        <f t="shared" si="20"/>
        <v>0.81809781486267152</v>
      </c>
      <c r="F84" s="47">
        <f t="shared" si="20"/>
        <v>0.91503867005909356</v>
      </c>
      <c r="G84" s="47">
        <f t="shared" si="20"/>
        <v>0.99310470412215457</v>
      </c>
      <c r="H84" s="47">
        <f t="shared" si="20"/>
        <v>1.1085972300735767</v>
      </c>
      <c r="I84" s="47">
        <f t="shared" si="20"/>
        <v>1.2128649476366915</v>
      </c>
      <c r="J84" s="47">
        <f t="shared" si="20"/>
        <v>1.3592766200334878</v>
      </c>
      <c r="K84" s="47">
        <f t="shared" si="20"/>
        <v>1.4790604541311712</v>
      </c>
      <c r="L84" s="47">
        <f t="shared" si="20"/>
        <v>1.5887460359360213</v>
      </c>
      <c r="M84" s="47">
        <f t="shared" si="20"/>
        <v>1.7023537700961293</v>
      </c>
      <c r="N84" s="47">
        <f t="shared" si="20"/>
        <v>1.8631150304715223</v>
      </c>
      <c r="O84" s="47">
        <f t="shared" si="20"/>
        <v>2.0162432203830782</v>
      </c>
      <c r="P84" s="47">
        <f t="shared" si="20"/>
        <v>2.2421507730506955</v>
      </c>
      <c r="Q84" s="47">
        <f t="shared" si="20"/>
        <v>2.4595590972665535</v>
      </c>
      <c r="R84" s="47">
        <f t="shared" si="20"/>
        <v>2.7299082146954823</v>
      </c>
      <c r="S84" s="47">
        <f t="shared" si="20"/>
        <v>3.0092830128446124</v>
      </c>
      <c r="T84" s="47">
        <f t="shared" si="20"/>
        <v>3.3309022466635896</v>
      </c>
      <c r="U84" s="47">
        <f t="shared" si="20"/>
        <v>3.7307877781689469</v>
      </c>
      <c r="V84" s="47">
        <f t="shared" si="20"/>
        <v>4.1155257447085551</v>
      </c>
      <c r="W84" s="47">
        <f t="shared" si="20"/>
        <v>3.6955789524621094</v>
      </c>
      <c r="X84" s="47">
        <f t="shared" si="20"/>
        <v>3.6776513634169525</v>
      </c>
      <c r="Y84" s="47">
        <f t="shared" si="20"/>
        <v>3.7183578823994559</v>
      </c>
      <c r="Z84" s="47">
        <f t="shared" si="20"/>
        <v>3.8365668385649112</v>
      </c>
      <c r="AA84" s="47">
        <f t="shared" si="20"/>
        <v>3.8253524990268519</v>
      </c>
      <c r="AB84" s="47">
        <f t="shared" si="20"/>
        <v>0.1618642427443015</v>
      </c>
      <c r="AC84" s="47">
        <f t="shared" si="20"/>
        <v>0.18125468589308277</v>
      </c>
      <c r="AD84" s="47">
        <f>AD61/AD77</f>
        <v>0.19534910846604744</v>
      </c>
    </row>
    <row r="85" spans="1:30" x14ac:dyDescent="0.2">
      <c r="A85" s="2" t="s">
        <v>12</v>
      </c>
      <c r="B85" s="47">
        <f t="shared" si="21"/>
        <v>0</v>
      </c>
      <c r="C85" s="47">
        <f t="shared" si="21"/>
        <v>0.69317735649600032</v>
      </c>
      <c r="D85" s="47">
        <f t="shared" si="20"/>
        <v>0.75567085449884619</v>
      </c>
      <c r="E85" s="47">
        <f t="shared" si="20"/>
        <v>0.81809781486267141</v>
      </c>
      <c r="F85" s="47">
        <f t="shared" si="20"/>
        <v>0.91503867005909356</v>
      </c>
      <c r="G85" s="47">
        <f t="shared" si="20"/>
        <v>0.99310470412215468</v>
      </c>
      <c r="H85" s="47">
        <f t="shared" si="20"/>
        <v>1.1085972300735771</v>
      </c>
      <c r="I85" s="47">
        <f t="shared" si="20"/>
        <v>1.2128649476366915</v>
      </c>
      <c r="J85" s="47">
        <f t="shared" si="20"/>
        <v>1.3592766200334874</v>
      </c>
      <c r="K85" s="47">
        <f t="shared" si="20"/>
        <v>1.4790604541311712</v>
      </c>
      <c r="L85" s="47">
        <f t="shared" si="20"/>
        <v>1.5887460359360215</v>
      </c>
      <c r="M85" s="47">
        <f t="shared" si="20"/>
        <v>1.7023537700961298</v>
      </c>
      <c r="N85" s="47">
        <f t="shared" si="20"/>
        <v>1.8631150304715229</v>
      </c>
      <c r="O85" s="47">
        <f t="shared" si="20"/>
        <v>2.0162432203830782</v>
      </c>
      <c r="P85" s="47">
        <f t="shared" si="20"/>
        <v>2.2421507730506955</v>
      </c>
      <c r="Q85" s="47">
        <f t="shared" si="20"/>
        <v>2.459559097266554</v>
      </c>
      <c r="R85" s="47">
        <f t="shared" si="20"/>
        <v>2.7299082146954827</v>
      </c>
      <c r="S85" s="47">
        <f t="shared" si="20"/>
        <v>3.0092830128446124</v>
      </c>
      <c r="T85" s="47">
        <f t="shared" si="20"/>
        <v>3.33090224666359</v>
      </c>
      <c r="U85" s="47">
        <f t="shared" si="20"/>
        <v>3.7307877781689451</v>
      </c>
      <c r="V85" s="47">
        <f t="shared" si="20"/>
        <v>4.1155257447085551</v>
      </c>
      <c r="W85" s="47">
        <f t="shared" si="20"/>
        <v>3.695578952462109</v>
      </c>
      <c r="X85" s="47">
        <f t="shared" si="20"/>
        <v>3.6776513634169516</v>
      </c>
      <c r="Y85" s="47">
        <f t="shared" si="20"/>
        <v>3.7183578823994567</v>
      </c>
      <c r="Z85" s="47">
        <f t="shared" si="20"/>
        <v>3.8365668385649117</v>
      </c>
      <c r="AA85" s="47">
        <f t="shared" si="20"/>
        <v>3.825352499026851</v>
      </c>
      <c r="AB85" s="47">
        <f t="shared" si="20"/>
        <v>0.16186424274430153</v>
      </c>
      <c r="AC85" s="47">
        <f t="shared" si="20"/>
        <v>0.18125468589308272</v>
      </c>
      <c r="AD85" s="47">
        <f>AD62/AD78</f>
        <v>0.19534910846604747</v>
      </c>
    </row>
    <row r="86" spans="1:30" x14ac:dyDescent="0.2">
      <c r="A86" s="2" t="s">
        <v>61</v>
      </c>
      <c r="B86" s="47">
        <f t="shared" si="21"/>
        <v>0</v>
      </c>
      <c r="C86" s="47">
        <f t="shared" si="21"/>
        <v>0.69317735649600021</v>
      </c>
      <c r="D86" s="47">
        <f t="shared" si="20"/>
        <v>0.75567085449884608</v>
      </c>
      <c r="E86" s="47">
        <f t="shared" si="20"/>
        <v>0.8180978148626713</v>
      </c>
      <c r="F86" s="47">
        <f t="shared" si="20"/>
        <v>0.91503867005909345</v>
      </c>
      <c r="G86" s="47">
        <f t="shared" si="20"/>
        <v>0.99310470412215468</v>
      </c>
      <c r="H86" s="47">
        <f t="shared" si="20"/>
        <v>1.1085972300735769</v>
      </c>
      <c r="I86" s="47">
        <f t="shared" si="20"/>
        <v>1.2128649476366919</v>
      </c>
      <c r="J86" s="47">
        <f t="shared" si="20"/>
        <v>1.3592766200334874</v>
      </c>
      <c r="K86" s="47">
        <f t="shared" si="20"/>
        <v>1.4790604541311714</v>
      </c>
      <c r="L86" s="47">
        <f t="shared" si="20"/>
        <v>1.5887460359360219</v>
      </c>
      <c r="M86" s="47">
        <f t="shared" si="20"/>
        <v>1.7023537700961298</v>
      </c>
      <c r="N86" s="47">
        <f t="shared" si="20"/>
        <v>1.8631150304715227</v>
      </c>
      <c r="O86" s="47">
        <f t="shared" si="20"/>
        <v>2.0162432203830778</v>
      </c>
      <c r="P86" s="47">
        <f t="shared" si="20"/>
        <v>2.242150773050696</v>
      </c>
      <c r="Q86" s="47">
        <f t="shared" si="20"/>
        <v>2.4595590972665535</v>
      </c>
      <c r="R86" s="47">
        <f t="shared" si="20"/>
        <v>2.7299082146954823</v>
      </c>
      <c r="S86" s="47">
        <f t="shared" si="20"/>
        <v>3.009283012844612</v>
      </c>
      <c r="T86" s="47">
        <f t="shared" si="20"/>
        <v>3.3309022466635891</v>
      </c>
      <c r="U86" s="47">
        <f t="shared" si="20"/>
        <v>3.7307877781689456</v>
      </c>
      <c r="V86" s="47">
        <f t="shared" si="20"/>
        <v>4.1155257447085551</v>
      </c>
      <c r="W86" s="47">
        <f t="shared" si="20"/>
        <v>3.695578952462109</v>
      </c>
      <c r="X86" s="47">
        <f t="shared" si="20"/>
        <v>3.677651363416953</v>
      </c>
      <c r="Y86" s="47">
        <f t="shared" si="20"/>
        <v>3.7183578823994567</v>
      </c>
      <c r="Z86" s="47">
        <f t="shared" si="20"/>
        <v>3.8365668385649112</v>
      </c>
      <c r="AA86" s="47">
        <f t="shared" si="20"/>
        <v>3.8253524990268519</v>
      </c>
      <c r="AB86" s="47">
        <f t="shared" si="20"/>
        <v>0.16186424274430147</v>
      </c>
      <c r="AC86" s="47">
        <f t="shared" si="20"/>
        <v>0.18125468589308269</v>
      </c>
      <c r="AD86" s="47">
        <f>AD63/AD79</f>
        <v>0.19534910846604742</v>
      </c>
    </row>
    <row r="87" spans="1:30" x14ac:dyDescent="0.2">
      <c r="A87" s="2" t="s">
        <v>13</v>
      </c>
      <c r="B87" s="47">
        <f t="shared" si="21"/>
        <v>0</v>
      </c>
      <c r="C87" s="47">
        <f t="shared" si="21"/>
        <v>0.69317735649600021</v>
      </c>
      <c r="D87" s="47">
        <f t="shared" si="20"/>
        <v>0.75567085449884608</v>
      </c>
      <c r="E87" s="47">
        <f t="shared" si="20"/>
        <v>0.81809781486267152</v>
      </c>
      <c r="F87" s="47">
        <f t="shared" si="20"/>
        <v>0.91503867005909367</v>
      </c>
      <c r="G87" s="47">
        <f t="shared" si="20"/>
        <v>0.99310470412215457</v>
      </c>
      <c r="H87" s="47">
        <f t="shared" si="20"/>
        <v>1.1085972300735769</v>
      </c>
      <c r="I87" s="47">
        <f t="shared" si="20"/>
        <v>1.2128649476366917</v>
      </c>
      <c r="J87" s="47">
        <f t="shared" si="20"/>
        <v>1.3592766200334878</v>
      </c>
      <c r="K87" s="47">
        <f t="shared" si="20"/>
        <v>1.4790604541311712</v>
      </c>
      <c r="L87" s="47">
        <f t="shared" si="20"/>
        <v>1.5887460359360213</v>
      </c>
      <c r="M87" s="47">
        <f t="shared" si="20"/>
        <v>1.7023537700961293</v>
      </c>
      <c r="N87" s="47">
        <f t="shared" si="20"/>
        <v>1.8631150304715223</v>
      </c>
      <c r="O87" s="47">
        <f t="shared" si="20"/>
        <v>2.0162432203830778</v>
      </c>
      <c r="P87" s="47">
        <f t="shared" si="20"/>
        <v>2.2421507730506964</v>
      </c>
      <c r="Q87" s="47">
        <f t="shared" si="20"/>
        <v>2.459559097266554</v>
      </c>
      <c r="R87" s="47">
        <f t="shared" si="20"/>
        <v>2.7299082146954827</v>
      </c>
      <c r="S87" s="47">
        <f t="shared" si="20"/>
        <v>3.0092830128446124</v>
      </c>
      <c r="T87" s="47">
        <f t="shared" si="20"/>
        <v>3.33090224666359</v>
      </c>
      <c r="U87" s="47">
        <f t="shared" si="20"/>
        <v>3.730787778168946</v>
      </c>
      <c r="V87" s="47">
        <f t="shared" si="20"/>
        <v>4.1155257447085551</v>
      </c>
      <c r="W87" s="47">
        <f t="shared" si="20"/>
        <v>3.695578952462109</v>
      </c>
      <c r="X87" s="47">
        <f t="shared" si="20"/>
        <v>3.6776513634169521</v>
      </c>
      <c r="Y87" s="47">
        <f t="shared" si="20"/>
        <v>3.7183578823994572</v>
      </c>
      <c r="Z87" s="47">
        <f t="shared" si="20"/>
        <v>3.8365668385649117</v>
      </c>
      <c r="AA87" s="47">
        <f t="shared" si="20"/>
        <v>3.8253524990268515</v>
      </c>
      <c r="AB87" s="47">
        <f t="shared" si="20"/>
        <v>0.1618642427443015</v>
      </c>
      <c r="AC87" s="47">
        <f t="shared" si="20"/>
        <v>0.18125468589308272</v>
      </c>
      <c r="AD87" s="47">
        <f>AD64/AD80</f>
        <v>0.19534910846604747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00E-69C4-4DEB-9C83-CD221CC1CEBC}">
  <sheetPr codeName="Sheet5">
    <tabColor theme="7" tint="0.79998168889431442"/>
  </sheetPr>
  <dimension ref="A1:W108"/>
  <sheetViews>
    <sheetView zoomScale="90" zoomScaleNormal="90" workbookViewId="0">
      <selection activeCell="O29" activeCellId="1" sqref="C29 O29"/>
    </sheetView>
  </sheetViews>
  <sheetFormatPr defaultRowHeight="15" x14ac:dyDescent="0.25"/>
  <cols>
    <col min="1" max="1" width="7.5703125" bestFit="1" customWidth="1"/>
    <col min="2" max="2" width="18.140625" bestFit="1" customWidth="1"/>
    <col min="3" max="5" width="11.42578125" bestFit="1" customWidth="1"/>
    <col min="6" max="6" width="11.42578125" customWidth="1"/>
    <col min="7" max="7" width="11.42578125" bestFit="1" customWidth="1"/>
    <col min="8" max="8" width="11.42578125" customWidth="1"/>
    <col min="9" max="11" width="10.7109375" bestFit="1" customWidth="1"/>
    <col min="12" max="12" width="10.7109375" customWidth="1"/>
    <col min="13" max="14" width="10.7109375" bestFit="1" customWidth="1"/>
    <col min="15" max="15" width="10.7109375" customWidth="1"/>
    <col min="17" max="17" width="4.42578125" bestFit="1" customWidth="1"/>
  </cols>
  <sheetData>
    <row r="1" spans="1:23" x14ac:dyDescent="0.25">
      <c r="A1" s="9" t="s">
        <v>30</v>
      </c>
      <c r="B1" s="9"/>
      <c r="C1" s="9"/>
      <c r="I1" s="9"/>
    </row>
    <row r="2" spans="1:23" x14ac:dyDescent="0.25">
      <c r="A2" s="16" t="s">
        <v>24</v>
      </c>
      <c r="B2" s="16" t="s">
        <v>20</v>
      </c>
      <c r="C2" s="17" t="s">
        <v>14</v>
      </c>
      <c r="D2" s="17" t="s">
        <v>15</v>
      </c>
      <c r="E2" s="17" t="s">
        <v>16</v>
      </c>
      <c r="F2" s="17" t="s">
        <v>65</v>
      </c>
      <c r="G2" s="18" t="s">
        <v>17</v>
      </c>
      <c r="H2" s="17" t="s">
        <v>67</v>
      </c>
      <c r="I2" s="19" t="s">
        <v>10</v>
      </c>
      <c r="J2" s="17" t="s">
        <v>11</v>
      </c>
      <c r="K2" s="17" t="s">
        <v>12</v>
      </c>
      <c r="L2" s="17" t="s">
        <v>61</v>
      </c>
      <c r="M2" s="17" t="s">
        <v>13</v>
      </c>
      <c r="N2" s="17" t="s">
        <v>66</v>
      </c>
      <c r="O2" s="17" t="s">
        <v>73</v>
      </c>
      <c r="Q2">
        <v>1</v>
      </c>
    </row>
    <row r="3" spans="1:23" x14ac:dyDescent="0.25">
      <c r="A3" s="10">
        <f>Dashboard!A13</f>
        <v>2025</v>
      </c>
      <c r="B3" s="30" t="s">
        <v>3</v>
      </c>
      <c r="C3" s="31">
        <f>W3-V3</f>
        <v>193765</v>
      </c>
      <c r="D3" s="31">
        <v>27715</v>
      </c>
      <c r="E3" s="31">
        <v>492</v>
      </c>
      <c r="F3" s="31">
        <v>101</v>
      </c>
      <c r="G3" s="32">
        <v>7</v>
      </c>
      <c r="H3" s="31">
        <v>175</v>
      </c>
      <c r="I3" s="33">
        <v>75166</v>
      </c>
      <c r="J3" s="31">
        <v>10638</v>
      </c>
      <c r="K3" s="31">
        <v>163</v>
      </c>
      <c r="L3" s="31">
        <v>17</v>
      </c>
      <c r="M3" s="31">
        <v>4</v>
      </c>
      <c r="N3" s="31">
        <v>30</v>
      </c>
      <c r="O3" s="31">
        <v>12500</v>
      </c>
      <c r="Q3">
        <v>2</v>
      </c>
      <c r="V3">
        <v>12500</v>
      </c>
      <c r="W3">
        <v>206265</v>
      </c>
    </row>
    <row r="4" spans="1:23" x14ac:dyDescent="0.25">
      <c r="A4" s="10">
        <f>Dashboard!A14</f>
        <v>2026</v>
      </c>
      <c r="B4" s="30" t="s">
        <v>3</v>
      </c>
      <c r="C4" s="31">
        <f t="shared" ref="C4:C67" si="0">W4-V4</f>
        <v>189015</v>
      </c>
      <c r="D4" s="31">
        <v>27715</v>
      </c>
      <c r="E4" s="31">
        <v>494</v>
      </c>
      <c r="F4" s="31">
        <v>102</v>
      </c>
      <c r="G4" s="32">
        <v>7</v>
      </c>
      <c r="H4" s="31">
        <v>175</v>
      </c>
      <c r="I4" s="33">
        <v>76721</v>
      </c>
      <c r="J4" s="31">
        <v>10723</v>
      </c>
      <c r="K4" s="31">
        <v>165</v>
      </c>
      <c r="L4" s="31">
        <v>17</v>
      </c>
      <c r="M4" s="31">
        <v>4</v>
      </c>
      <c r="N4" s="31">
        <v>30</v>
      </c>
      <c r="O4" s="31">
        <v>17250</v>
      </c>
      <c r="Q4">
        <v>3</v>
      </c>
      <c r="V4">
        <v>17250</v>
      </c>
      <c r="W4">
        <v>206265</v>
      </c>
    </row>
    <row r="5" spans="1:23" x14ac:dyDescent="0.25">
      <c r="A5" s="10">
        <f>Dashboard!A15</f>
        <v>2027</v>
      </c>
      <c r="B5" s="30" t="s">
        <v>3</v>
      </c>
      <c r="C5" s="31">
        <f t="shared" si="0"/>
        <v>185776</v>
      </c>
      <c r="D5" s="31">
        <v>27877</v>
      </c>
      <c r="E5" s="31">
        <v>496</v>
      </c>
      <c r="F5" s="31">
        <v>103</v>
      </c>
      <c r="G5" s="32">
        <v>7</v>
      </c>
      <c r="H5" s="31">
        <v>175</v>
      </c>
      <c r="I5" s="33">
        <v>78281</v>
      </c>
      <c r="J5" s="31">
        <v>10809</v>
      </c>
      <c r="K5" s="31">
        <v>168</v>
      </c>
      <c r="L5" s="31">
        <v>17</v>
      </c>
      <c r="M5" s="31">
        <v>4</v>
      </c>
      <c r="N5" s="31">
        <v>30</v>
      </c>
      <c r="O5" s="31">
        <v>22000</v>
      </c>
      <c r="Q5">
        <v>4</v>
      </c>
      <c r="V5">
        <v>22000</v>
      </c>
      <c r="W5">
        <v>207776</v>
      </c>
    </row>
    <row r="6" spans="1:23" x14ac:dyDescent="0.25">
      <c r="A6" s="10">
        <f>Dashboard!A16</f>
        <v>2028</v>
      </c>
      <c r="B6" s="30" t="s">
        <v>3</v>
      </c>
      <c r="C6" s="31">
        <f t="shared" si="0"/>
        <v>183647</v>
      </c>
      <c r="D6" s="31">
        <v>28110</v>
      </c>
      <c r="E6" s="31">
        <v>498</v>
      </c>
      <c r="F6" s="31">
        <v>104</v>
      </c>
      <c r="G6" s="32">
        <v>7</v>
      </c>
      <c r="H6" s="31">
        <v>175</v>
      </c>
      <c r="I6" s="33">
        <v>79855</v>
      </c>
      <c r="J6" s="31">
        <v>10894</v>
      </c>
      <c r="K6" s="31">
        <v>170</v>
      </c>
      <c r="L6" s="31">
        <v>17</v>
      </c>
      <c r="M6" s="31">
        <v>4</v>
      </c>
      <c r="N6" s="31">
        <v>30</v>
      </c>
      <c r="O6" s="31">
        <v>26750</v>
      </c>
      <c r="Q6">
        <v>5</v>
      </c>
      <c r="V6">
        <v>26750</v>
      </c>
      <c r="W6">
        <v>210397</v>
      </c>
    </row>
    <row r="7" spans="1:23" x14ac:dyDescent="0.25">
      <c r="A7" s="10">
        <f>Dashboard!A17</f>
        <v>2029</v>
      </c>
      <c r="B7" s="30" t="s">
        <v>3</v>
      </c>
      <c r="C7" s="31">
        <f t="shared" si="0"/>
        <v>181554</v>
      </c>
      <c r="D7" s="31">
        <v>28346</v>
      </c>
      <c r="E7" s="31">
        <v>500</v>
      </c>
      <c r="F7" s="31">
        <v>104</v>
      </c>
      <c r="G7" s="32">
        <v>7</v>
      </c>
      <c r="H7" s="31">
        <v>175</v>
      </c>
      <c r="I7" s="33">
        <v>81427</v>
      </c>
      <c r="J7" s="31">
        <v>10982</v>
      </c>
      <c r="K7" s="31">
        <v>173</v>
      </c>
      <c r="L7" s="31">
        <v>18</v>
      </c>
      <c r="M7" s="31">
        <v>4</v>
      </c>
      <c r="N7" s="31">
        <v>30</v>
      </c>
      <c r="O7" s="31">
        <v>31500</v>
      </c>
      <c r="Q7">
        <v>6</v>
      </c>
      <c r="V7">
        <v>31500</v>
      </c>
      <c r="W7">
        <v>213054</v>
      </c>
    </row>
    <row r="8" spans="1:23" x14ac:dyDescent="0.25">
      <c r="A8" s="10">
        <f>Dashboard!A18</f>
        <v>2030</v>
      </c>
      <c r="B8" s="30" t="s">
        <v>3</v>
      </c>
      <c r="C8" s="31">
        <f t="shared" si="0"/>
        <v>179462</v>
      </c>
      <c r="D8" s="31">
        <v>28585</v>
      </c>
      <c r="E8" s="31">
        <v>502</v>
      </c>
      <c r="F8" s="31">
        <v>105</v>
      </c>
      <c r="G8" s="32">
        <v>7</v>
      </c>
      <c r="H8" s="31">
        <v>175</v>
      </c>
      <c r="I8" s="33">
        <v>82998</v>
      </c>
      <c r="J8" s="31">
        <v>11073</v>
      </c>
      <c r="K8" s="31">
        <v>175</v>
      </c>
      <c r="L8" s="31">
        <v>18</v>
      </c>
      <c r="M8" s="31">
        <v>4</v>
      </c>
      <c r="N8" s="31">
        <v>30</v>
      </c>
      <c r="O8" s="31">
        <v>36250</v>
      </c>
      <c r="Q8">
        <v>7</v>
      </c>
      <c r="V8">
        <v>36250</v>
      </c>
      <c r="W8">
        <v>215712</v>
      </c>
    </row>
    <row r="9" spans="1:23" x14ac:dyDescent="0.25">
      <c r="A9" s="10">
        <f>Dashboard!A19</f>
        <v>2031</v>
      </c>
      <c r="B9" s="30" t="s">
        <v>3</v>
      </c>
      <c r="C9" s="31">
        <f t="shared" si="0"/>
        <v>177369</v>
      </c>
      <c r="D9" s="31">
        <v>28826</v>
      </c>
      <c r="E9" s="31">
        <v>504</v>
      </c>
      <c r="F9" s="31">
        <v>106</v>
      </c>
      <c r="G9" s="32">
        <v>7</v>
      </c>
      <c r="H9" s="31">
        <v>175</v>
      </c>
      <c r="I9" s="33">
        <v>84583</v>
      </c>
      <c r="J9" s="31">
        <v>11163</v>
      </c>
      <c r="K9" s="31">
        <v>177</v>
      </c>
      <c r="L9" s="31">
        <v>18</v>
      </c>
      <c r="M9" s="31">
        <v>4</v>
      </c>
      <c r="N9" s="31">
        <v>30</v>
      </c>
      <c r="O9" s="31">
        <v>41000</v>
      </c>
      <c r="Q9">
        <v>8</v>
      </c>
      <c r="V9">
        <v>41000</v>
      </c>
      <c r="W9">
        <v>218369</v>
      </c>
    </row>
    <row r="10" spans="1:23" x14ac:dyDescent="0.25">
      <c r="A10" s="10">
        <f>Dashboard!A20</f>
        <v>2032</v>
      </c>
      <c r="B10" s="30" t="s">
        <v>3</v>
      </c>
      <c r="C10" s="31">
        <f t="shared" si="0"/>
        <v>175279</v>
      </c>
      <c r="D10" s="31">
        <v>29070</v>
      </c>
      <c r="E10" s="31">
        <v>506</v>
      </c>
      <c r="F10" s="31">
        <v>107</v>
      </c>
      <c r="G10" s="32">
        <v>7</v>
      </c>
      <c r="H10" s="31">
        <v>175</v>
      </c>
      <c r="I10" s="33">
        <v>86190</v>
      </c>
      <c r="J10" s="31">
        <v>11250</v>
      </c>
      <c r="K10" s="31">
        <v>181</v>
      </c>
      <c r="L10" s="31">
        <v>18</v>
      </c>
      <c r="M10" s="31">
        <v>4</v>
      </c>
      <c r="N10" s="31">
        <v>30</v>
      </c>
      <c r="O10" s="31">
        <v>45750</v>
      </c>
      <c r="Q10">
        <v>9</v>
      </c>
      <c r="V10">
        <v>45750</v>
      </c>
      <c r="W10">
        <v>221029</v>
      </c>
    </row>
    <row r="11" spans="1:23" x14ac:dyDescent="0.25">
      <c r="A11" s="10">
        <f>Dashboard!A21</f>
        <v>2033</v>
      </c>
      <c r="B11" s="30" t="s">
        <v>3</v>
      </c>
      <c r="C11" s="31">
        <f t="shared" si="0"/>
        <v>173210</v>
      </c>
      <c r="D11" s="31">
        <v>29317</v>
      </c>
      <c r="E11" s="31">
        <v>508</v>
      </c>
      <c r="F11" s="31">
        <v>108</v>
      </c>
      <c r="G11" s="32">
        <v>7</v>
      </c>
      <c r="H11" s="31">
        <v>175</v>
      </c>
      <c r="I11" s="33">
        <v>87806</v>
      </c>
      <c r="J11" s="31">
        <v>11337</v>
      </c>
      <c r="K11" s="31">
        <v>184</v>
      </c>
      <c r="L11" s="31">
        <v>18</v>
      </c>
      <c r="M11" s="31">
        <v>4</v>
      </c>
      <c r="N11" s="31">
        <v>30</v>
      </c>
      <c r="O11" s="31">
        <v>50500</v>
      </c>
      <c r="Q11">
        <v>10</v>
      </c>
      <c r="V11">
        <v>50500</v>
      </c>
      <c r="W11">
        <v>223710</v>
      </c>
    </row>
    <row r="12" spans="1:23" x14ac:dyDescent="0.25">
      <c r="A12" s="10">
        <f>Dashboard!A22</f>
        <v>2034</v>
      </c>
      <c r="B12" s="30" t="s">
        <v>3</v>
      </c>
      <c r="C12" s="31">
        <f t="shared" si="0"/>
        <v>171161</v>
      </c>
      <c r="D12" s="31">
        <v>29567</v>
      </c>
      <c r="E12" s="31">
        <v>510</v>
      </c>
      <c r="F12" s="31">
        <v>109</v>
      </c>
      <c r="G12" s="32">
        <v>7</v>
      </c>
      <c r="H12" s="31">
        <v>175</v>
      </c>
      <c r="I12" s="33">
        <v>89394</v>
      </c>
      <c r="J12" s="31">
        <v>11435</v>
      </c>
      <c r="K12" s="31">
        <v>186</v>
      </c>
      <c r="L12" s="31">
        <v>19</v>
      </c>
      <c r="M12" s="31">
        <v>4</v>
      </c>
      <c r="N12" s="31">
        <v>30</v>
      </c>
      <c r="O12" s="31">
        <v>55250</v>
      </c>
      <c r="Q12">
        <v>11</v>
      </c>
      <c r="V12">
        <v>55250</v>
      </c>
      <c r="W12">
        <v>226411</v>
      </c>
    </row>
    <row r="13" spans="1:23" x14ac:dyDescent="0.25">
      <c r="A13" s="10">
        <f>Dashboard!A23</f>
        <v>2035</v>
      </c>
      <c r="B13" s="30" t="s">
        <v>3</v>
      </c>
      <c r="C13" s="31">
        <f t="shared" si="0"/>
        <v>169104</v>
      </c>
      <c r="D13" s="31">
        <v>29819</v>
      </c>
      <c r="E13" s="31">
        <v>512</v>
      </c>
      <c r="F13" s="31">
        <v>110</v>
      </c>
      <c r="G13" s="32">
        <v>7</v>
      </c>
      <c r="H13" s="31">
        <v>175</v>
      </c>
      <c r="I13" s="33">
        <v>91022</v>
      </c>
      <c r="J13" s="31">
        <v>11524</v>
      </c>
      <c r="K13" s="31">
        <v>189</v>
      </c>
      <c r="L13" s="31">
        <v>19</v>
      </c>
      <c r="M13" s="31">
        <v>4</v>
      </c>
      <c r="N13" s="31">
        <v>30</v>
      </c>
      <c r="O13" s="31">
        <v>60000</v>
      </c>
      <c r="Q13">
        <v>12</v>
      </c>
      <c r="V13">
        <v>60000</v>
      </c>
      <c r="W13">
        <v>229104</v>
      </c>
    </row>
    <row r="14" spans="1:23" x14ac:dyDescent="0.25">
      <c r="A14" s="10">
        <f>Dashboard!A24</f>
        <v>2036</v>
      </c>
      <c r="B14" s="30" t="s">
        <v>3</v>
      </c>
      <c r="C14" s="31">
        <f t="shared" si="0"/>
        <v>171816</v>
      </c>
      <c r="D14" s="31">
        <v>30074</v>
      </c>
      <c r="E14" s="31">
        <v>514</v>
      </c>
      <c r="F14" s="31">
        <v>110</v>
      </c>
      <c r="G14" s="32">
        <v>7</v>
      </c>
      <c r="H14" s="31">
        <v>175</v>
      </c>
      <c r="I14" s="33">
        <v>92646</v>
      </c>
      <c r="J14" s="31">
        <v>11619</v>
      </c>
      <c r="K14" s="31">
        <v>192</v>
      </c>
      <c r="L14" s="31">
        <v>19</v>
      </c>
      <c r="M14" s="31">
        <v>4</v>
      </c>
      <c r="N14" s="31">
        <v>30</v>
      </c>
      <c r="O14" s="31">
        <v>60000</v>
      </c>
      <c r="Q14">
        <v>13</v>
      </c>
      <c r="V14">
        <v>60000</v>
      </c>
      <c r="W14">
        <v>231816</v>
      </c>
    </row>
    <row r="15" spans="1:23" x14ac:dyDescent="0.25">
      <c r="A15" s="10">
        <f>Dashboard!A25</f>
        <v>2037</v>
      </c>
      <c r="B15" s="30" t="s">
        <v>3</v>
      </c>
      <c r="C15" s="31">
        <f t="shared" si="0"/>
        <v>174549</v>
      </c>
      <c r="D15" s="31">
        <v>30332</v>
      </c>
      <c r="E15" s="31">
        <v>516</v>
      </c>
      <c r="F15" s="31">
        <v>111</v>
      </c>
      <c r="G15" s="32">
        <v>7</v>
      </c>
      <c r="H15" s="31">
        <v>175</v>
      </c>
      <c r="I15" s="33">
        <v>94272</v>
      </c>
      <c r="J15" s="31">
        <v>11716</v>
      </c>
      <c r="K15" s="31">
        <v>195</v>
      </c>
      <c r="L15" s="31">
        <v>19</v>
      </c>
      <c r="M15" s="31">
        <v>4</v>
      </c>
      <c r="N15" s="31">
        <v>30</v>
      </c>
      <c r="O15" s="31">
        <v>60000</v>
      </c>
      <c r="Q15">
        <v>14</v>
      </c>
      <c r="V15">
        <v>60000</v>
      </c>
      <c r="W15">
        <v>234549</v>
      </c>
    </row>
    <row r="16" spans="1:23" x14ac:dyDescent="0.25">
      <c r="A16" s="10">
        <f>Dashboard!A26</f>
        <v>2038</v>
      </c>
      <c r="B16" s="30" t="s">
        <v>3</v>
      </c>
      <c r="C16" s="31">
        <f t="shared" si="0"/>
        <v>177289</v>
      </c>
      <c r="D16" s="31">
        <v>30593</v>
      </c>
      <c r="E16" s="31">
        <v>518</v>
      </c>
      <c r="F16" s="31">
        <v>112</v>
      </c>
      <c r="G16" s="32">
        <v>7</v>
      </c>
      <c r="H16" s="31">
        <v>175</v>
      </c>
      <c r="I16" s="33">
        <v>95905</v>
      </c>
      <c r="J16" s="31">
        <v>11814</v>
      </c>
      <c r="K16" s="31">
        <v>198</v>
      </c>
      <c r="L16" s="31">
        <v>19</v>
      </c>
      <c r="M16" s="31">
        <v>4</v>
      </c>
      <c r="N16" s="31">
        <v>30</v>
      </c>
      <c r="O16" s="31">
        <v>60000</v>
      </c>
      <c r="Q16">
        <v>15</v>
      </c>
      <c r="V16">
        <v>60000</v>
      </c>
      <c r="W16">
        <v>237289</v>
      </c>
    </row>
    <row r="17" spans="1:23" x14ac:dyDescent="0.25">
      <c r="A17" s="10">
        <f>Dashboard!A27</f>
        <v>2039</v>
      </c>
      <c r="B17" s="30" t="s">
        <v>3</v>
      </c>
      <c r="C17" s="31">
        <f t="shared" si="0"/>
        <v>180038</v>
      </c>
      <c r="D17" s="31">
        <v>30857</v>
      </c>
      <c r="E17" s="31">
        <v>519</v>
      </c>
      <c r="F17" s="31">
        <v>113</v>
      </c>
      <c r="G17" s="32">
        <v>7</v>
      </c>
      <c r="H17" s="31">
        <v>175</v>
      </c>
      <c r="I17" s="33">
        <v>97547</v>
      </c>
      <c r="J17" s="31">
        <v>11914</v>
      </c>
      <c r="K17" s="31">
        <v>200</v>
      </c>
      <c r="L17" s="31">
        <v>20</v>
      </c>
      <c r="M17" s="31">
        <v>4</v>
      </c>
      <c r="N17" s="31">
        <v>30</v>
      </c>
      <c r="O17" s="31">
        <v>60000</v>
      </c>
      <c r="Q17">
        <v>16</v>
      </c>
      <c r="V17">
        <v>60000</v>
      </c>
      <c r="W17">
        <v>240038</v>
      </c>
    </row>
    <row r="18" spans="1:23" x14ac:dyDescent="0.25">
      <c r="A18" s="10">
        <f>Dashboard!A28</f>
        <v>2040</v>
      </c>
      <c r="B18" s="30" t="s">
        <v>3</v>
      </c>
      <c r="C18" s="31">
        <f t="shared" si="0"/>
        <v>182816</v>
      </c>
      <c r="D18" s="31">
        <v>31125</v>
      </c>
      <c r="E18" s="31">
        <v>521</v>
      </c>
      <c r="F18" s="31">
        <v>114</v>
      </c>
      <c r="G18" s="32">
        <v>7</v>
      </c>
      <c r="H18" s="31">
        <v>175</v>
      </c>
      <c r="I18" s="33">
        <v>99201</v>
      </c>
      <c r="J18" s="31">
        <v>12015</v>
      </c>
      <c r="K18" s="31">
        <v>203</v>
      </c>
      <c r="L18" s="31">
        <v>20</v>
      </c>
      <c r="M18" s="31">
        <v>4</v>
      </c>
      <c r="N18" s="31">
        <v>30</v>
      </c>
      <c r="O18" s="31">
        <v>60000</v>
      </c>
      <c r="Q18">
        <v>17</v>
      </c>
      <c r="V18">
        <v>60000</v>
      </c>
      <c r="W18">
        <v>242816</v>
      </c>
    </row>
    <row r="19" spans="1:23" x14ac:dyDescent="0.25">
      <c r="A19" s="10">
        <f>Dashboard!A29</f>
        <v>2041</v>
      </c>
      <c r="B19" s="30" t="s">
        <v>3</v>
      </c>
      <c r="C19" s="31">
        <f t="shared" si="0"/>
        <v>185596</v>
      </c>
      <c r="D19" s="31">
        <v>31395</v>
      </c>
      <c r="E19" s="31">
        <v>523</v>
      </c>
      <c r="F19" s="31">
        <v>114</v>
      </c>
      <c r="G19" s="32">
        <v>7</v>
      </c>
      <c r="H19" s="31">
        <v>175</v>
      </c>
      <c r="I19" s="33">
        <v>100862</v>
      </c>
      <c r="J19" s="31">
        <v>12116</v>
      </c>
      <c r="K19" s="31">
        <v>206</v>
      </c>
      <c r="L19" s="31">
        <v>21</v>
      </c>
      <c r="M19" s="31">
        <v>4</v>
      </c>
      <c r="N19" s="31">
        <v>30</v>
      </c>
      <c r="O19" s="31">
        <v>60000</v>
      </c>
      <c r="Q19">
        <v>18</v>
      </c>
      <c r="V19">
        <v>60000</v>
      </c>
      <c r="W19">
        <v>245596</v>
      </c>
    </row>
    <row r="20" spans="1:23" x14ac:dyDescent="0.25">
      <c r="A20" s="10">
        <f>Dashboard!A30</f>
        <v>2042</v>
      </c>
      <c r="B20" s="30" t="s">
        <v>3</v>
      </c>
      <c r="C20" s="31">
        <f t="shared" si="0"/>
        <v>188388</v>
      </c>
      <c r="D20" s="31">
        <v>31669</v>
      </c>
      <c r="E20" s="31">
        <v>525</v>
      </c>
      <c r="F20" s="31">
        <v>115</v>
      </c>
      <c r="G20" s="32">
        <v>7</v>
      </c>
      <c r="H20" s="31">
        <v>175</v>
      </c>
      <c r="I20" s="33">
        <v>102533</v>
      </c>
      <c r="J20" s="31">
        <v>12218</v>
      </c>
      <c r="K20" s="31">
        <v>209</v>
      </c>
      <c r="L20" s="31">
        <v>21</v>
      </c>
      <c r="M20" s="31">
        <v>4</v>
      </c>
      <c r="N20" s="31">
        <v>30</v>
      </c>
      <c r="O20" s="31">
        <v>60000</v>
      </c>
      <c r="Q20">
        <v>19</v>
      </c>
      <c r="V20">
        <v>60000</v>
      </c>
      <c r="W20">
        <v>248388</v>
      </c>
    </row>
    <row r="21" spans="1:23" x14ac:dyDescent="0.25">
      <c r="A21" s="10">
        <f>Dashboard!A31</f>
        <v>2043</v>
      </c>
      <c r="B21" s="30" t="s">
        <v>3</v>
      </c>
      <c r="C21" s="31">
        <f t="shared" si="0"/>
        <v>191191</v>
      </c>
      <c r="D21" s="31">
        <v>31945</v>
      </c>
      <c r="E21" s="31">
        <v>526</v>
      </c>
      <c r="F21" s="31">
        <v>116</v>
      </c>
      <c r="G21" s="32">
        <v>7</v>
      </c>
      <c r="H21" s="31">
        <v>175</v>
      </c>
      <c r="I21" s="33">
        <v>104203</v>
      </c>
      <c r="J21" s="31">
        <v>12325</v>
      </c>
      <c r="K21" s="31">
        <v>212</v>
      </c>
      <c r="L21" s="31">
        <v>22</v>
      </c>
      <c r="M21" s="31">
        <v>4</v>
      </c>
      <c r="N21" s="31">
        <v>30</v>
      </c>
      <c r="O21" s="31">
        <v>60000</v>
      </c>
      <c r="Q21">
        <v>20</v>
      </c>
      <c r="V21">
        <v>60000</v>
      </c>
      <c r="W21">
        <v>251191</v>
      </c>
    </row>
    <row r="22" spans="1:23" x14ac:dyDescent="0.25">
      <c r="A22" s="10">
        <f>Dashboard!A32</f>
        <v>2044</v>
      </c>
      <c r="B22" s="30" t="s">
        <v>3</v>
      </c>
      <c r="C22" s="31">
        <f t="shared" si="0"/>
        <v>194083</v>
      </c>
      <c r="D22" s="31">
        <v>32227</v>
      </c>
      <c r="E22" s="31">
        <v>528</v>
      </c>
      <c r="F22" s="31">
        <v>116</v>
      </c>
      <c r="G22" s="32">
        <v>7</v>
      </c>
      <c r="H22" s="31">
        <v>175</v>
      </c>
      <c r="I22" s="33">
        <v>105894</v>
      </c>
      <c r="J22" s="31">
        <v>12430</v>
      </c>
      <c r="K22" s="31">
        <v>215</v>
      </c>
      <c r="L22" s="31">
        <v>22</v>
      </c>
      <c r="M22" s="31">
        <v>4</v>
      </c>
      <c r="N22" s="31">
        <v>30</v>
      </c>
      <c r="O22" s="31">
        <v>60000</v>
      </c>
      <c r="Q22">
        <v>21</v>
      </c>
      <c r="V22">
        <v>60000</v>
      </c>
      <c r="W22">
        <v>254083</v>
      </c>
    </row>
    <row r="23" spans="1:23" x14ac:dyDescent="0.25">
      <c r="A23" s="10">
        <f>Dashboard!A33</f>
        <v>2045</v>
      </c>
      <c r="B23" s="30" t="s">
        <v>3</v>
      </c>
      <c r="C23" s="31">
        <f t="shared" si="0"/>
        <v>196917</v>
      </c>
      <c r="D23" s="31">
        <v>32510</v>
      </c>
      <c r="E23" s="31">
        <v>530</v>
      </c>
      <c r="F23" s="31">
        <v>117</v>
      </c>
      <c r="G23" s="32">
        <v>7</v>
      </c>
      <c r="H23" s="31">
        <v>175</v>
      </c>
      <c r="I23" s="33">
        <v>107588</v>
      </c>
      <c r="J23" s="31">
        <v>12538</v>
      </c>
      <c r="K23" s="31">
        <v>218</v>
      </c>
      <c r="L23" s="31">
        <v>22</v>
      </c>
      <c r="M23" s="31">
        <v>4</v>
      </c>
      <c r="N23" s="31">
        <v>30</v>
      </c>
      <c r="O23" s="31">
        <v>60000</v>
      </c>
      <c r="Q23">
        <v>22</v>
      </c>
      <c r="V23">
        <v>60000</v>
      </c>
      <c r="W23">
        <v>256917</v>
      </c>
    </row>
    <row r="24" spans="1:23" x14ac:dyDescent="0.25">
      <c r="A24" s="10">
        <f>Dashboard!A34</f>
        <v>2046</v>
      </c>
      <c r="B24" s="30" t="s">
        <v>3</v>
      </c>
      <c r="C24" s="31">
        <f t="shared" si="0"/>
        <v>199748</v>
      </c>
      <c r="D24" s="31">
        <v>32796</v>
      </c>
      <c r="E24" s="31">
        <v>531</v>
      </c>
      <c r="F24" s="31">
        <v>117</v>
      </c>
      <c r="G24" s="32">
        <v>7</v>
      </c>
      <c r="H24" s="31">
        <v>175</v>
      </c>
      <c r="I24" s="33">
        <v>109290</v>
      </c>
      <c r="J24" s="31">
        <v>12648</v>
      </c>
      <c r="K24" s="31">
        <v>221</v>
      </c>
      <c r="L24" s="31">
        <v>22</v>
      </c>
      <c r="M24" s="31">
        <v>4</v>
      </c>
      <c r="N24" s="31">
        <v>30</v>
      </c>
      <c r="O24" s="31">
        <v>60000</v>
      </c>
      <c r="Q24">
        <v>23</v>
      </c>
      <c r="V24">
        <v>60000</v>
      </c>
      <c r="W24">
        <v>259748</v>
      </c>
    </row>
    <row r="25" spans="1:23" x14ac:dyDescent="0.25">
      <c r="A25" s="10">
        <f>Dashboard!A35</f>
        <v>2047</v>
      </c>
      <c r="B25" s="30" t="s">
        <v>3</v>
      </c>
      <c r="C25" s="31">
        <f t="shared" si="0"/>
        <v>202579</v>
      </c>
      <c r="D25" s="31">
        <v>33085</v>
      </c>
      <c r="E25" s="31">
        <v>533</v>
      </c>
      <c r="F25" s="31">
        <v>118</v>
      </c>
      <c r="G25" s="32">
        <v>7</v>
      </c>
      <c r="H25" s="31">
        <v>175</v>
      </c>
      <c r="I25" s="33">
        <v>111004</v>
      </c>
      <c r="J25" s="31">
        <v>12759</v>
      </c>
      <c r="K25" s="31">
        <v>224</v>
      </c>
      <c r="L25" s="31">
        <v>23</v>
      </c>
      <c r="M25" s="31">
        <v>4</v>
      </c>
      <c r="N25" s="31">
        <v>30</v>
      </c>
      <c r="O25" s="31">
        <v>60000</v>
      </c>
      <c r="Q25">
        <v>24</v>
      </c>
      <c r="V25">
        <v>60000</v>
      </c>
      <c r="W25">
        <v>262579</v>
      </c>
    </row>
    <row r="26" spans="1:23" x14ac:dyDescent="0.25">
      <c r="A26" s="10">
        <f>Dashboard!A36</f>
        <v>2048</v>
      </c>
      <c r="B26" s="30" t="s">
        <v>3</v>
      </c>
      <c r="C26" s="31">
        <f t="shared" si="0"/>
        <v>205479</v>
      </c>
      <c r="D26" s="31">
        <v>33380</v>
      </c>
      <c r="E26" s="31">
        <v>534</v>
      </c>
      <c r="F26" s="31">
        <v>119</v>
      </c>
      <c r="G26" s="32">
        <v>7</v>
      </c>
      <c r="H26" s="31">
        <v>175</v>
      </c>
      <c r="I26" s="33">
        <v>112730</v>
      </c>
      <c r="J26" s="31">
        <v>12872</v>
      </c>
      <c r="K26" s="31">
        <v>228</v>
      </c>
      <c r="L26" s="31">
        <v>23</v>
      </c>
      <c r="M26" s="31">
        <v>4</v>
      </c>
      <c r="N26" s="31">
        <v>30</v>
      </c>
      <c r="O26" s="31">
        <v>60000</v>
      </c>
      <c r="Q26">
        <v>25</v>
      </c>
      <c r="V26">
        <v>60000</v>
      </c>
      <c r="W26">
        <v>265479</v>
      </c>
    </row>
    <row r="27" spans="1:23" x14ac:dyDescent="0.25">
      <c r="A27" s="10">
        <f>Dashboard!A37</f>
        <v>2049</v>
      </c>
      <c r="B27" s="30" t="s">
        <v>3</v>
      </c>
      <c r="C27" s="31">
        <f t="shared" si="0"/>
        <v>208388</v>
      </c>
      <c r="D27" s="31">
        <v>33678</v>
      </c>
      <c r="E27" s="31">
        <v>536</v>
      </c>
      <c r="F27" s="31">
        <v>119</v>
      </c>
      <c r="G27" s="32">
        <v>7</v>
      </c>
      <c r="H27" s="31">
        <v>175</v>
      </c>
      <c r="I27" s="33">
        <v>114463</v>
      </c>
      <c r="J27" s="31">
        <v>12987</v>
      </c>
      <c r="K27" s="31">
        <v>231</v>
      </c>
      <c r="L27" s="31">
        <v>23</v>
      </c>
      <c r="M27" s="31">
        <v>4</v>
      </c>
      <c r="N27" s="31">
        <v>30</v>
      </c>
      <c r="O27" s="31">
        <v>60000</v>
      </c>
      <c r="Q27">
        <v>26</v>
      </c>
      <c r="V27">
        <v>60000</v>
      </c>
      <c r="W27">
        <v>268388</v>
      </c>
    </row>
    <row r="28" spans="1:23" x14ac:dyDescent="0.25">
      <c r="A28" s="10">
        <f>Dashboard!A38</f>
        <v>2050</v>
      </c>
      <c r="B28" s="30" t="s">
        <v>3</v>
      </c>
      <c r="C28" s="31">
        <f t="shared" si="0"/>
        <v>211306</v>
      </c>
      <c r="D28" s="31">
        <v>33979</v>
      </c>
      <c r="E28" s="31">
        <v>537</v>
      </c>
      <c r="F28" s="31">
        <v>119</v>
      </c>
      <c r="G28" s="32">
        <v>6</v>
      </c>
      <c r="H28" s="31">
        <v>175</v>
      </c>
      <c r="I28" s="33">
        <v>116206</v>
      </c>
      <c r="J28" s="31">
        <v>13103</v>
      </c>
      <c r="K28" s="31">
        <v>234</v>
      </c>
      <c r="L28" s="31">
        <v>24</v>
      </c>
      <c r="M28" s="31">
        <v>4</v>
      </c>
      <c r="N28" s="31">
        <v>30</v>
      </c>
      <c r="O28" s="31">
        <v>60000</v>
      </c>
      <c r="Q28">
        <v>27</v>
      </c>
      <c r="V28">
        <v>60000</v>
      </c>
      <c r="W28">
        <v>271306</v>
      </c>
    </row>
    <row r="29" spans="1:23" x14ac:dyDescent="0.25">
      <c r="A29" s="10">
        <f>Dashboard!A13</f>
        <v>2025</v>
      </c>
      <c r="B29" s="30" t="s">
        <v>71</v>
      </c>
      <c r="C29" s="31">
        <f>W29-V29</f>
        <v>193765</v>
      </c>
      <c r="D29" s="31">
        <v>27715</v>
      </c>
      <c r="E29" s="31">
        <v>492</v>
      </c>
      <c r="F29" s="31">
        <v>101</v>
      </c>
      <c r="G29" s="32">
        <v>7</v>
      </c>
      <c r="H29" s="31">
        <v>175</v>
      </c>
      <c r="I29" s="33">
        <v>74270</v>
      </c>
      <c r="J29" s="31">
        <v>10577</v>
      </c>
      <c r="K29" s="31">
        <v>163</v>
      </c>
      <c r="L29" s="31">
        <v>17</v>
      </c>
      <c r="M29" s="31">
        <v>4</v>
      </c>
      <c r="N29" s="31">
        <v>30</v>
      </c>
      <c r="O29" s="31">
        <f>O3</f>
        <v>12500</v>
      </c>
      <c r="Q29">
        <v>28</v>
      </c>
      <c r="V29">
        <v>12500</v>
      </c>
      <c r="W29">
        <v>206265</v>
      </c>
    </row>
    <row r="30" spans="1:23" x14ac:dyDescent="0.25">
      <c r="A30" s="10">
        <f>Dashboard!A14</f>
        <v>2026</v>
      </c>
      <c r="B30" s="30" t="s">
        <v>71</v>
      </c>
      <c r="C30" s="31">
        <f t="shared" ref="C30:C54" si="1">W30-V30</f>
        <v>189015</v>
      </c>
      <c r="D30" s="31">
        <v>27715</v>
      </c>
      <c r="E30" s="31">
        <v>494</v>
      </c>
      <c r="F30" s="31">
        <v>102</v>
      </c>
      <c r="G30" s="32">
        <v>7</v>
      </c>
      <c r="H30" s="31">
        <v>175</v>
      </c>
      <c r="I30" s="33">
        <v>74270</v>
      </c>
      <c r="J30" s="31">
        <v>10577</v>
      </c>
      <c r="K30" s="31">
        <v>165</v>
      </c>
      <c r="L30" s="31">
        <v>17</v>
      </c>
      <c r="M30" s="31">
        <v>4</v>
      </c>
      <c r="N30" s="31">
        <v>30</v>
      </c>
      <c r="O30" s="31">
        <f t="shared" ref="O30:O93" si="2">O4</f>
        <v>17250</v>
      </c>
      <c r="Q30">
        <v>29</v>
      </c>
      <c r="V30">
        <v>17250</v>
      </c>
      <c r="W30">
        <v>206265</v>
      </c>
    </row>
    <row r="31" spans="1:23" x14ac:dyDescent="0.25">
      <c r="A31" s="10">
        <f>Dashboard!A15</f>
        <v>2027</v>
      </c>
      <c r="B31" s="30" t="s">
        <v>71</v>
      </c>
      <c r="C31" s="31">
        <f t="shared" si="1"/>
        <v>184265</v>
      </c>
      <c r="D31" s="31">
        <v>27715</v>
      </c>
      <c r="E31" s="31">
        <v>496</v>
      </c>
      <c r="F31" s="31">
        <v>103</v>
      </c>
      <c r="G31" s="32">
        <v>7</v>
      </c>
      <c r="H31" s="31">
        <v>175</v>
      </c>
      <c r="I31" s="33">
        <v>74270</v>
      </c>
      <c r="J31" s="31">
        <v>10577</v>
      </c>
      <c r="K31" s="31">
        <v>168</v>
      </c>
      <c r="L31" s="31">
        <v>17</v>
      </c>
      <c r="M31" s="31">
        <v>4</v>
      </c>
      <c r="N31" s="31">
        <v>30</v>
      </c>
      <c r="O31" s="31">
        <f t="shared" si="2"/>
        <v>22000</v>
      </c>
      <c r="Q31">
        <v>30</v>
      </c>
      <c r="V31">
        <v>22000</v>
      </c>
      <c r="W31">
        <v>206265</v>
      </c>
    </row>
    <row r="32" spans="1:23" x14ac:dyDescent="0.25">
      <c r="A32" s="10">
        <f>Dashboard!A16</f>
        <v>2028</v>
      </c>
      <c r="B32" s="30" t="s">
        <v>71</v>
      </c>
      <c r="C32" s="31">
        <f t="shared" si="1"/>
        <v>179516</v>
      </c>
      <c r="D32" s="31">
        <v>27715</v>
      </c>
      <c r="E32" s="31">
        <v>498</v>
      </c>
      <c r="F32" s="31">
        <v>104</v>
      </c>
      <c r="G32" s="32">
        <v>7</v>
      </c>
      <c r="H32" s="31">
        <v>175</v>
      </c>
      <c r="I32" s="33">
        <v>74271</v>
      </c>
      <c r="J32" s="31">
        <v>10577</v>
      </c>
      <c r="K32" s="31">
        <v>170</v>
      </c>
      <c r="L32" s="31">
        <v>17</v>
      </c>
      <c r="M32" s="31">
        <v>4</v>
      </c>
      <c r="N32" s="31">
        <v>30</v>
      </c>
      <c r="O32" s="31">
        <f t="shared" si="2"/>
        <v>26750</v>
      </c>
      <c r="Q32">
        <v>31</v>
      </c>
      <c r="V32">
        <v>26750</v>
      </c>
      <c r="W32">
        <v>206266</v>
      </c>
    </row>
    <row r="33" spans="1:23" x14ac:dyDescent="0.25">
      <c r="A33" s="10">
        <f>Dashboard!A17</f>
        <v>2029</v>
      </c>
      <c r="B33" s="30" t="s">
        <v>71</v>
      </c>
      <c r="C33" s="31">
        <f t="shared" si="1"/>
        <v>174765</v>
      </c>
      <c r="D33" s="31">
        <v>27715</v>
      </c>
      <c r="E33" s="31">
        <v>500</v>
      </c>
      <c r="F33" s="31">
        <v>104</v>
      </c>
      <c r="G33" s="32">
        <v>7</v>
      </c>
      <c r="H33" s="31">
        <v>175</v>
      </c>
      <c r="I33" s="33">
        <v>74270</v>
      </c>
      <c r="J33" s="31">
        <v>10577</v>
      </c>
      <c r="K33" s="31">
        <v>173</v>
      </c>
      <c r="L33" s="31">
        <v>17</v>
      </c>
      <c r="M33" s="31">
        <v>4</v>
      </c>
      <c r="N33" s="31">
        <v>30</v>
      </c>
      <c r="O33" s="31">
        <f t="shared" si="2"/>
        <v>31500</v>
      </c>
      <c r="Q33">
        <v>32</v>
      </c>
      <c r="V33">
        <v>31500</v>
      </c>
      <c r="W33">
        <v>206265</v>
      </c>
    </row>
    <row r="34" spans="1:23" x14ac:dyDescent="0.25">
      <c r="A34" s="10">
        <f>Dashboard!A18</f>
        <v>2030</v>
      </c>
      <c r="B34" s="30" t="s">
        <v>71</v>
      </c>
      <c r="C34" s="31">
        <f t="shared" si="1"/>
        <v>170015</v>
      </c>
      <c r="D34" s="31">
        <v>27715</v>
      </c>
      <c r="E34" s="31">
        <v>502</v>
      </c>
      <c r="F34" s="31">
        <v>105</v>
      </c>
      <c r="G34" s="32">
        <v>7</v>
      </c>
      <c r="H34" s="31">
        <v>175</v>
      </c>
      <c r="I34" s="33">
        <v>74270</v>
      </c>
      <c r="J34" s="31">
        <v>10577</v>
      </c>
      <c r="K34" s="31">
        <v>175</v>
      </c>
      <c r="L34" s="31">
        <v>17</v>
      </c>
      <c r="M34" s="31">
        <v>4</v>
      </c>
      <c r="N34" s="31">
        <v>30</v>
      </c>
      <c r="O34" s="31">
        <f t="shared" si="2"/>
        <v>36250</v>
      </c>
      <c r="Q34">
        <v>33</v>
      </c>
      <c r="V34">
        <v>36250</v>
      </c>
      <c r="W34">
        <v>206265</v>
      </c>
    </row>
    <row r="35" spans="1:23" x14ac:dyDescent="0.25">
      <c r="A35" s="10">
        <f>Dashboard!A19</f>
        <v>2031</v>
      </c>
      <c r="B35" s="30" t="s">
        <v>71</v>
      </c>
      <c r="C35" s="31">
        <f t="shared" si="1"/>
        <v>165265</v>
      </c>
      <c r="D35" s="31">
        <v>27715</v>
      </c>
      <c r="E35" s="31">
        <v>504</v>
      </c>
      <c r="F35" s="31">
        <v>106</v>
      </c>
      <c r="G35" s="32">
        <v>7</v>
      </c>
      <c r="H35" s="31">
        <v>175</v>
      </c>
      <c r="I35" s="33">
        <v>74270</v>
      </c>
      <c r="J35" s="31">
        <v>10577</v>
      </c>
      <c r="K35" s="31">
        <v>177</v>
      </c>
      <c r="L35" s="31">
        <v>17</v>
      </c>
      <c r="M35" s="31">
        <v>4</v>
      </c>
      <c r="N35" s="31">
        <v>30</v>
      </c>
      <c r="O35" s="31">
        <f t="shared" si="2"/>
        <v>41000</v>
      </c>
      <c r="Q35">
        <v>34</v>
      </c>
      <c r="V35">
        <v>41000</v>
      </c>
      <c r="W35">
        <v>206265</v>
      </c>
    </row>
    <row r="36" spans="1:23" x14ac:dyDescent="0.25">
      <c r="A36" s="10">
        <f>Dashboard!A20</f>
        <v>2032</v>
      </c>
      <c r="B36" s="30" t="s">
        <v>71</v>
      </c>
      <c r="C36" s="31">
        <f t="shared" si="1"/>
        <v>160516</v>
      </c>
      <c r="D36" s="31">
        <v>27715</v>
      </c>
      <c r="E36" s="31">
        <v>506</v>
      </c>
      <c r="F36" s="31">
        <v>107</v>
      </c>
      <c r="G36" s="32">
        <v>7</v>
      </c>
      <c r="H36" s="31">
        <v>175</v>
      </c>
      <c r="I36" s="33">
        <v>74271</v>
      </c>
      <c r="J36" s="31">
        <v>10577</v>
      </c>
      <c r="K36" s="31">
        <v>181</v>
      </c>
      <c r="L36" s="31">
        <v>17</v>
      </c>
      <c r="M36" s="31">
        <v>4</v>
      </c>
      <c r="N36" s="31">
        <v>30</v>
      </c>
      <c r="O36" s="31">
        <f t="shared" si="2"/>
        <v>45750</v>
      </c>
      <c r="Q36">
        <v>35</v>
      </c>
      <c r="V36">
        <v>45750</v>
      </c>
      <c r="W36">
        <v>206266</v>
      </c>
    </row>
    <row r="37" spans="1:23" x14ac:dyDescent="0.25">
      <c r="A37" s="10">
        <f>Dashboard!A21</f>
        <v>2033</v>
      </c>
      <c r="B37" s="30" t="s">
        <v>71</v>
      </c>
      <c r="C37" s="31">
        <f t="shared" si="1"/>
        <v>155765</v>
      </c>
      <c r="D37" s="31">
        <v>27715</v>
      </c>
      <c r="E37" s="31">
        <v>508</v>
      </c>
      <c r="F37" s="31">
        <v>108</v>
      </c>
      <c r="G37" s="32">
        <v>7</v>
      </c>
      <c r="H37" s="31">
        <v>175</v>
      </c>
      <c r="I37" s="33">
        <v>74270</v>
      </c>
      <c r="J37" s="31">
        <v>10577</v>
      </c>
      <c r="K37" s="31">
        <v>184</v>
      </c>
      <c r="L37" s="31">
        <v>18</v>
      </c>
      <c r="M37" s="31">
        <v>4</v>
      </c>
      <c r="N37" s="31">
        <v>30</v>
      </c>
      <c r="O37" s="31">
        <f t="shared" si="2"/>
        <v>50500</v>
      </c>
      <c r="Q37">
        <v>36</v>
      </c>
      <c r="V37">
        <v>50500</v>
      </c>
      <c r="W37">
        <v>206265</v>
      </c>
    </row>
    <row r="38" spans="1:23" x14ac:dyDescent="0.25">
      <c r="A38" s="10">
        <f>Dashboard!A22</f>
        <v>2034</v>
      </c>
      <c r="B38" s="30" t="s">
        <v>71</v>
      </c>
      <c r="C38" s="31">
        <f t="shared" si="1"/>
        <v>151015</v>
      </c>
      <c r="D38" s="31">
        <v>27715</v>
      </c>
      <c r="E38" s="31">
        <v>510</v>
      </c>
      <c r="F38" s="31">
        <v>109</v>
      </c>
      <c r="G38" s="32">
        <v>7</v>
      </c>
      <c r="H38" s="31">
        <v>175</v>
      </c>
      <c r="I38" s="33">
        <v>74270</v>
      </c>
      <c r="J38" s="31">
        <v>10577</v>
      </c>
      <c r="K38" s="31">
        <v>186</v>
      </c>
      <c r="L38" s="31">
        <v>18</v>
      </c>
      <c r="M38" s="31">
        <v>4</v>
      </c>
      <c r="N38" s="31">
        <v>30</v>
      </c>
      <c r="O38" s="31">
        <f t="shared" si="2"/>
        <v>55250</v>
      </c>
      <c r="Q38">
        <v>37</v>
      </c>
      <c r="V38">
        <v>55250</v>
      </c>
      <c r="W38">
        <v>206265</v>
      </c>
    </row>
    <row r="39" spans="1:23" x14ac:dyDescent="0.25">
      <c r="A39" s="10">
        <f>Dashboard!A23</f>
        <v>2035</v>
      </c>
      <c r="B39" s="30" t="s">
        <v>71</v>
      </c>
      <c r="C39" s="31">
        <f t="shared" si="1"/>
        <v>146265</v>
      </c>
      <c r="D39" s="31">
        <v>27715</v>
      </c>
      <c r="E39" s="31">
        <v>512</v>
      </c>
      <c r="F39" s="31">
        <v>110</v>
      </c>
      <c r="G39" s="32">
        <v>7</v>
      </c>
      <c r="H39" s="31">
        <v>175</v>
      </c>
      <c r="I39" s="33">
        <v>74270</v>
      </c>
      <c r="J39" s="31">
        <v>10577</v>
      </c>
      <c r="K39" s="31">
        <v>189</v>
      </c>
      <c r="L39" s="31">
        <v>18</v>
      </c>
      <c r="M39" s="31">
        <v>4</v>
      </c>
      <c r="N39" s="31">
        <v>30</v>
      </c>
      <c r="O39" s="31">
        <f t="shared" si="2"/>
        <v>60000</v>
      </c>
      <c r="Q39">
        <v>38</v>
      </c>
      <c r="V39">
        <v>60000</v>
      </c>
      <c r="W39">
        <v>206265</v>
      </c>
    </row>
    <row r="40" spans="1:23" x14ac:dyDescent="0.25">
      <c r="A40" s="10">
        <f>Dashboard!A24</f>
        <v>2036</v>
      </c>
      <c r="B40" s="30" t="s">
        <v>71</v>
      </c>
      <c r="C40" s="31">
        <f t="shared" si="1"/>
        <v>146266</v>
      </c>
      <c r="D40" s="31">
        <v>27715</v>
      </c>
      <c r="E40" s="31">
        <v>514</v>
      </c>
      <c r="F40" s="31">
        <v>111</v>
      </c>
      <c r="G40" s="32">
        <v>7</v>
      </c>
      <c r="H40" s="31">
        <v>175</v>
      </c>
      <c r="I40" s="33">
        <v>74271</v>
      </c>
      <c r="J40" s="31">
        <v>10577</v>
      </c>
      <c r="K40" s="31">
        <v>192</v>
      </c>
      <c r="L40" s="31">
        <v>18</v>
      </c>
      <c r="M40" s="31">
        <v>4</v>
      </c>
      <c r="N40" s="31">
        <v>30</v>
      </c>
      <c r="O40" s="31">
        <f t="shared" si="2"/>
        <v>60000</v>
      </c>
      <c r="Q40">
        <v>39</v>
      </c>
      <c r="V40">
        <v>60000</v>
      </c>
      <c r="W40">
        <v>206266</v>
      </c>
    </row>
    <row r="41" spans="1:23" x14ac:dyDescent="0.25">
      <c r="A41" s="10">
        <f>Dashboard!A25</f>
        <v>2037</v>
      </c>
      <c r="B41" s="30" t="s">
        <v>71</v>
      </c>
      <c r="C41" s="31">
        <f t="shared" si="1"/>
        <v>146265</v>
      </c>
      <c r="D41" s="31">
        <v>27715</v>
      </c>
      <c r="E41" s="31">
        <v>516</v>
      </c>
      <c r="F41" s="31">
        <v>112</v>
      </c>
      <c r="G41" s="32">
        <v>7</v>
      </c>
      <c r="H41" s="31">
        <v>175</v>
      </c>
      <c r="I41" s="33">
        <v>74270</v>
      </c>
      <c r="J41" s="31">
        <v>10577</v>
      </c>
      <c r="K41" s="31">
        <v>195</v>
      </c>
      <c r="L41" s="31">
        <v>18</v>
      </c>
      <c r="M41" s="31">
        <v>4</v>
      </c>
      <c r="N41" s="31">
        <v>30</v>
      </c>
      <c r="O41" s="31">
        <f t="shared" si="2"/>
        <v>60000</v>
      </c>
      <c r="Q41">
        <v>40</v>
      </c>
      <c r="V41">
        <v>60000</v>
      </c>
      <c r="W41">
        <v>206265</v>
      </c>
    </row>
    <row r="42" spans="1:23" x14ac:dyDescent="0.25">
      <c r="A42" s="10">
        <f>Dashboard!A26</f>
        <v>2038</v>
      </c>
      <c r="B42" s="30" t="s">
        <v>71</v>
      </c>
      <c r="C42" s="31">
        <f t="shared" si="1"/>
        <v>146265</v>
      </c>
      <c r="D42" s="31">
        <v>27715</v>
      </c>
      <c r="E42" s="31">
        <v>518</v>
      </c>
      <c r="F42" s="31">
        <v>113</v>
      </c>
      <c r="G42" s="32">
        <v>7</v>
      </c>
      <c r="H42" s="31">
        <v>175</v>
      </c>
      <c r="I42" s="33">
        <v>74270</v>
      </c>
      <c r="J42" s="31">
        <v>10577</v>
      </c>
      <c r="K42" s="31">
        <v>198</v>
      </c>
      <c r="L42" s="31">
        <v>18</v>
      </c>
      <c r="M42" s="31">
        <v>4</v>
      </c>
      <c r="N42" s="31">
        <v>30</v>
      </c>
      <c r="O42" s="31">
        <f t="shared" si="2"/>
        <v>60000</v>
      </c>
      <c r="Q42">
        <v>41</v>
      </c>
      <c r="V42">
        <v>60000</v>
      </c>
      <c r="W42">
        <v>206265</v>
      </c>
    </row>
    <row r="43" spans="1:23" x14ac:dyDescent="0.25">
      <c r="A43" s="10">
        <f>Dashboard!A27</f>
        <v>2039</v>
      </c>
      <c r="B43" s="30" t="s">
        <v>71</v>
      </c>
      <c r="C43" s="31">
        <f t="shared" si="1"/>
        <v>146265</v>
      </c>
      <c r="D43" s="31">
        <v>27715</v>
      </c>
      <c r="E43" s="31">
        <v>519</v>
      </c>
      <c r="F43" s="31">
        <v>114</v>
      </c>
      <c r="G43" s="32">
        <v>7</v>
      </c>
      <c r="H43" s="31">
        <v>175</v>
      </c>
      <c r="I43" s="33">
        <v>74270</v>
      </c>
      <c r="J43" s="31">
        <v>10577</v>
      </c>
      <c r="K43" s="31">
        <v>200</v>
      </c>
      <c r="L43" s="31">
        <v>18</v>
      </c>
      <c r="M43" s="31">
        <v>4</v>
      </c>
      <c r="N43" s="31">
        <v>30</v>
      </c>
      <c r="O43" s="31">
        <f t="shared" si="2"/>
        <v>60000</v>
      </c>
      <c r="Q43">
        <v>42</v>
      </c>
      <c r="V43">
        <v>60000</v>
      </c>
      <c r="W43">
        <v>206265</v>
      </c>
    </row>
    <row r="44" spans="1:23" x14ac:dyDescent="0.25">
      <c r="A44" s="10">
        <f>Dashboard!A28</f>
        <v>2040</v>
      </c>
      <c r="B44" s="30" t="s">
        <v>71</v>
      </c>
      <c r="C44" s="31">
        <f t="shared" si="1"/>
        <v>146266</v>
      </c>
      <c r="D44" s="31">
        <v>27715</v>
      </c>
      <c r="E44" s="31">
        <v>521</v>
      </c>
      <c r="F44" s="31">
        <v>115</v>
      </c>
      <c r="G44" s="32">
        <v>7</v>
      </c>
      <c r="H44" s="31">
        <v>175</v>
      </c>
      <c r="I44" s="33">
        <v>74271</v>
      </c>
      <c r="J44" s="31">
        <v>10577</v>
      </c>
      <c r="K44" s="31">
        <v>203</v>
      </c>
      <c r="L44" s="31">
        <v>18</v>
      </c>
      <c r="M44" s="31">
        <v>4</v>
      </c>
      <c r="N44" s="31">
        <v>30</v>
      </c>
      <c r="O44" s="31">
        <f t="shared" si="2"/>
        <v>60000</v>
      </c>
      <c r="Q44">
        <v>43</v>
      </c>
      <c r="V44">
        <v>60000</v>
      </c>
      <c r="W44">
        <v>206266</v>
      </c>
    </row>
    <row r="45" spans="1:23" x14ac:dyDescent="0.25">
      <c r="A45" s="10">
        <f>Dashboard!A29</f>
        <v>2041</v>
      </c>
      <c r="B45" s="30" t="s">
        <v>71</v>
      </c>
      <c r="C45" s="31">
        <f t="shared" si="1"/>
        <v>146265</v>
      </c>
      <c r="D45" s="31">
        <v>27715</v>
      </c>
      <c r="E45" s="31">
        <v>523</v>
      </c>
      <c r="F45" s="31">
        <v>116</v>
      </c>
      <c r="G45" s="32">
        <v>7</v>
      </c>
      <c r="H45" s="31">
        <v>175</v>
      </c>
      <c r="I45" s="33">
        <v>74270</v>
      </c>
      <c r="J45" s="31">
        <v>10577</v>
      </c>
      <c r="K45" s="31">
        <v>206</v>
      </c>
      <c r="L45" s="31">
        <v>19</v>
      </c>
      <c r="M45" s="31">
        <v>4</v>
      </c>
      <c r="N45" s="31">
        <v>30</v>
      </c>
      <c r="O45" s="31">
        <f t="shared" si="2"/>
        <v>60000</v>
      </c>
      <c r="Q45">
        <v>44</v>
      </c>
      <c r="V45">
        <v>60000</v>
      </c>
      <c r="W45">
        <v>206265</v>
      </c>
    </row>
    <row r="46" spans="1:23" x14ac:dyDescent="0.25">
      <c r="A46" s="10">
        <f>Dashboard!A30</f>
        <v>2042</v>
      </c>
      <c r="B46" s="30" t="s">
        <v>71</v>
      </c>
      <c r="C46" s="31">
        <f t="shared" si="1"/>
        <v>146265</v>
      </c>
      <c r="D46" s="31">
        <v>27715</v>
      </c>
      <c r="E46" s="31">
        <v>525</v>
      </c>
      <c r="F46" s="31">
        <v>117</v>
      </c>
      <c r="G46" s="32">
        <v>7</v>
      </c>
      <c r="H46" s="31">
        <v>175</v>
      </c>
      <c r="I46" s="33">
        <v>74270</v>
      </c>
      <c r="J46" s="31">
        <v>10577</v>
      </c>
      <c r="K46" s="31">
        <v>209</v>
      </c>
      <c r="L46" s="31">
        <v>19</v>
      </c>
      <c r="M46" s="31">
        <v>4</v>
      </c>
      <c r="N46" s="31">
        <v>30</v>
      </c>
      <c r="O46" s="31">
        <f t="shared" si="2"/>
        <v>60000</v>
      </c>
      <c r="Q46">
        <v>45</v>
      </c>
      <c r="V46">
        <v>60000</v>
      </c>
      <c r="W46">
        <v>206265</v>
      </c>
    </row>
    <row r="47" spans="1:23" x14ac:dyDescent="0.25">
      <c r="A47" s="10">
        <f>Dashboard!A31</f>
        <v>2043</v>
      </c>
      <c r="B47" s="30" t="s">
        <v>71</v>
      </c>
      <c r="C47" s="31">
        <f t="shared" si="1"/>
        <v>146265</v>
      </c>
      <c r="D47" s="31">
        <v>27715</v>
      </c>
      <c r="E47" s="31">
        <v>526</v>
      </c>
      <c r="F47" s="31">
        <v>118</v>
      </c>
      <c r="G47" s="32">
        <v>7</v>
      </c>
      <c r="H47" s="31">
        <v>175</v>
      </c>
      <c r="I47" s="33">
        <v>74270</v>
      </c>
      <c r="J47" s="31">
        <v>10577</v>
      </c>
      <c r="K47" s="31">
        <v>212</v>
      </c>
      <c r="L47" s="31">
        <v>19</v>
      </c>
      <c r="M47" s="31">
        <v>4</v>
      </c>
      <c r="N47" s="31">
        <v>30</v>
      </c>
      <c r="O47" s="31">
        <f t="shared" si="2"/>
        <v>60000</v>
      </c>
      <c r="Q47">
        <v>46</v>
      </c>
      <c r="V47">
        <v>60000</v>
      </c>
      <c r="W47">
        <v>206265</v>
      </c>
    </row>
    <row r="48" spans="1:23" x14ac:dyDescent="0.25">
      <c r="A48" s="10">
        <f>Dashboard!A32</f>
        <v>2044</v>
      </c>
      <c r="B48" s="30" t="s">
        <v>71</v>
      </c>
      <c r="C48" s="31">
        <f t="shared" si="1"/>
        <v>146266</v>
      </c>
      <c r="D48" s="31">
        <v>27715</v>
      </c>
      <c r="E48" s="31">
        <v>528</v>
      </c>
      <c r="F48" s="31">
        <v>119</v>
      </c>
      <c r="G48" s="32">
        <v>7</v>
      </c>
      <c r="H48" s="31">
        <v>175</v>
      </c>
      <c r="I48" s="33">
        <v>74271</v>
      </c>
      <c r="J48" s="31">
        <v>10577</v>
      </c>
      <c r="K48" s="31">
        <v>215</v>
      </c>
      <c r="L48" s="31">
        <v>19</v>
      </c>
      <c r="M48" s="31">
        <v>4</v>
      </c>
      <c r="N48" s="31">
        <v>30</v>
      </c>
      <c r="O48" s="31">
        <f t="shared" si="2"/>
        <v>60000</v>
      </c>
      <c r="Q48">
        <v>47</v>
      </c>
      <c r="V48">
        <v>60000</v>
      </c>
      <c r="W48">
        <v>206266</v>
      </c>
    </row>
    <row r="49" spans="1:23" x14ac:dyDescent="0.25">
      <c r="A49" s="10">
        <f>Dashboard!A33</f>
        <v>2045</v>
      </c>
      <c r="B49" s="30" t="s">
        <v>71</v>
      </c>
      <c r="C49" s="31">
        <f t="shared" si="1"/>
        <v>146265</v>
      </c>
      <c r="D49" s="31">
        <v>27715</v>
      </c>
      <c r="E49" s="31">
        <v>530</v>
      </c>
      <c r="F49" s="31">
        <v>120</v>
      </c>
      <c r="G49" s="32">
        <v>7</v>
      </c>
      <c r="H49" s="31">
        <v>175</v>
      </c>
      <c r="I49" s="33">
        <v>74270</v>
      </c>
      <c r="J49" s="31">
        <v>10577</v>
      </c>
      <c r="K49" s="31">
        <v>218</v>
      </c>
      <c r="L49" s="31">
        <v>19</v>
      </c>
      <c r="M49" s="31">
        <v>4</v>
      </c>
      <c r="N49" s="31">
        <v>30</v>
      </c>
      <c r="O49" s="31">
        <f t="shared" si="2"/>
        <v>60000</v>
      </c>
      <c r="Q49">
        <v>48</v>
      </c>
      <c r="V49">
        <v>60000</v>
      </c>
      <c r="W49">
        <v>206265</v>
      </c>
    </row>
    <row r="50" spans="1:23" x14ac:dyDescent="0.25">
      <c r="A50" s="10">
        <f>Dashboard!A34</f>
        <v>2046</v>
      </c>
      <c r="B50" s="30" t="s">
        <v>71</v>
      </c>
      <c r="C50" s="31">
        <f t="shared" si="1"/>
        <v>146265</v>
      </c>
      <c r="D50" s="31">
        <v>27715</v>
      </c>
      <c r="E50" s="31">
        <v>531</v>
      </c>
      <c r="F50" s="31">
        <v>121</v>
      </c>
      <c r="G50" s="32">
        <v>7</v>
      </c>
      <c r="H50" s="31">
        <v>175</v>
      </c>
      <c r="I50" s="33">
        <v>74270</v>
      </c>
      <c r="J50" s="31">
        <v>10577</v>
      </c>
      <c r="K50" s="31">
        <v>221</v>
      </c>
      <c r="L50" s="31">
        <v>19</v>
      </c>
      <c r="M50" s="31">
        <v>4</v>
      </c>
      <c r="N50" s="31">
        <v>30</v>
      </c>
      <c r="O50" s="31">
        <f t="shared" si="2"/>
        <v>60000</v>
      </c>
      <c r="Q50">
        <v>49</v>
      </c>
      <c r="V50">
        <v>60000</v>
      </c>
      <c r="W50">
        <v>206265</v>
      </c>
    </row>
    <row r="51" spans="1:23" x14ac:dyDescent="0.25">
      <c r="A51" s="10">
        <f>Dashboard!A35</f>
        <v>2047</v>
      </c>
      <c r="B51" s="30" t="s">
        <v>71</v>
      </c>
      <c r="C51" s="31">
        <f t="shared" si="1"/>
        <v>146265</v>
      </c>
      <c r="D51" s="31">
        <v>27715</v>
      </c>
      <c r="E51" s="31">
        <v>533</v>
      </c>
      <c r="F51" s="31">
        <v>122</v>
      </c>
      <c r="G51" s="32">
        <v>7</v>
      </c>
      <c r="H51" s="31">
        <v>175</v>
      </c>
      <c r="I51" s="33">
        <v>74270</v>
      </c>
      <c r="J51" s="31">
        <v>10577</v>
      </c>
      <c r="K51" s="31">
        <v>224</v>
      </c>
      <c r="L51" s="31">
        <v>19</v>
      </c>
      <c r="M51" s="31">
        <v>4</v>
      </c>
      <c r="N51" s="31">
        <v>30</v>
      </c>
      <c r="O51" s="31">
        <f t="shared" si="2"/>
        <v>60000</v>
      </c>
      <c r="Q51">
        <v>50</v>
      </c>
      <c r="V51">
        <v>60000</v>
      </c>
      <c r="W51">
        <v>206265</v>
      </c>
    </row>
    <row r="52" spans="1:23" x14ac:dyDescent="0.25">
      <c r="A52" s="10">
        <f>Dashboard!A36</f>
        <v>2048</v>
      </c>
      <c r="B52" s="30" t="s">
        <v>71</v>
      </c>
      <c r="C52" s="31">
        <f t="shared" si="1"/>
        <v>146266</v>
      </c>
      <c r="D52" s="31">
        <v>27715</v>
      </c>
      <c r="E52" s="31">
        <v>534</v>
      </c>
      <c r="F52" s="31">
        <v>123</v>
      </c>
      <c r="G52" s="32">
        <v>7</v>
      </c>
      <c r="H52" s="31">
        <v>175</v>
      </c>
      <c r="I52" s="33">
        <v>74270</v>
      </c>
      <c r="J52" s="31">
        <v>10577</v>
      </c>
      <c r="K52" s="31">
        <v>228</v>
      </c>
      <c r="L52" s="31">
        <v>19</v>
      </c>
      <c r="M52" s="31">
        <v>4</v>
      </c>
      <c r="N52" s="31">
        <v>30</v>
      </c>
      <c r="O52" s="31">
        <f t="shared" si="2"/>
        <v>60000</v>
      </c>
      <c r="Q52">
        <v>51</v>
      </c>
      <c r="V52">
        <v>60000</v>
      </c>
      <c r="W52">
        <v>206266</v>
      </c>
    </row>
    <row r="53" spans="1:23" x14ac:dyDescent="0.25">
      <c r="A53" s="10">
        <f>Dashboard!A37</f>
        <v>2049</v>
      </c>
      <c r="B53" s="30" t="s">
        <v>71</v>
      </c>
      <c r="C53" s="31">
        <f t="shared" si="1"/>
        <v>146265</v>
      </c>
      <c r="D53" s="31">
        <v>27715</v>
      </c>
      <c r="E53" s="31">
        <v>536</v>
      </c>
      <c r="F53" s="31">
        <v>124</v>
      </c>
      <c r="G53" s="32">
        <v>7</v>
      </c>
      <c r="H53" s="31">
        <v>175</v>
      </c>
      <c r="I53" s="33">
        <v>74270</v>
      </c>
      <c r="J53" s="31">
        <v>10577</v>
      </c>
      <c r="K53" s="31">
        <v>231</v>
      </c>
      <c r="L53" s="31">
        <v>19</v>
      </c>
      <c r="M53" s="31">
        <v>4</v>
      </c>
      <c r="N53" s="31">
        <v>30</v>
      </c>
      <c r="O53" s="31">
        <f t="shared" si="2"/>
        <v>60000</v>
      </c>
      <c r="Q53">
        <v>52</v>
      </c>
      <c r="V53">
        <v>60000</v>
      </c>
      <c r="W53">
        <v>206265</v>
      </c>
    </row>
    <row r="54" spans="1:23" x14ac:dyDescent="0.25">
      <c r="A54" s="10">
        <f>Dashboard!A38</f>
        <v>2050</v>
      </c>
      <c r="B54" s="30" t="s">
        <v>71</v>
      </c>
      <c r="C54" s="31">
        <f t="shared" si="1"/>
        <v>146265</v>
      </c>
      <c r="D54" s="31">
        <v>27715</v>
      </c>
      <c r="E54" s="31">
        <v>537</v>
      </c>
      <c r="F54" s="31">
        <v>125</v>
      </c>
      <c r="G54" s="32">
        <v>6</v>
      </c>
      <c r="H54" s="31">
        <v>175</v>
      </c>
      <c r="I54" s="33">
        <v>74270</v>
      </c>
      <c r="J54" s="31">
        <v>10577</v>
      </c>
      <c r="K54" s="31">
        <v>234</v>
      </c>
      <c r="L54" s="31">
        <v>19</v>
      </c>
      <c r="M54" s="31">
        <v>4</v>
      </c>
      <c r="N54" s="31">
        <v>30</v>
      </c>
      <c r="O54" s="31">
        <f t="shared" si="2"/>
        <v>60000</v>
      </c>
      <c r="Q54">
        <v>53</v>
      </c>
      <c r="V54">
        <v>60000</v>
      </c>
      <c r="W54">
        <v>206265</v>
      </c>
    </row>
    <row r="55" spans="1:23" x14ac:dyDescent="0.25">
      <c r="A55" s="10">
        <f t="shared" ref="A55:A86" si="3">A29</f>
        <v>2025</v>
      </c>
      <c r="B55" s="30" t="s">
        <v>72</v>
      </c>
      <c r="C55" s="31">
        <f t="shared" si="0"/>
        <v>192734</v>
      </c>
      <c r="D55" s="31">
        <v>27576</v>
      </c>
      <c r="E55" s="31">
        <v>492</v>
      </c>
      <c r="F55" s="31">
        <v>101</v>
      </c>
      <c r="G55" s="32">
        <v>7</v>
      </c>
      <c r="H55" s="31">
        <v>175</v>
      </c>
      <c r="I55" s="33">
        <v>73899</v>
      </c>
      <c r="J55" s="31">
        <v>10524</v>
      </c>
      <c r="K55" s="31">
        <v>163</v>
      </c>
      <c r="L55" s="31">
        <v>17</v>
      </c>
      <c r="M55" s="31">
        <v>4</v>
      </c>
      <c r="N55" s="31">
        <v>30</v>
      </c>
      <c r="O55" s="31">
        <f t="shared" si="2"/>
        <v>12500</v>
      </c>
      <c r="Q55">
        <v>54</v>
      </c>
      <c r="V55">
        <v>12500</v>
      </c>
      <c r="W55">
        <v>205234</v>
      </c>
    </row>
    <row r="56" spans="1:23" x14ac:dyDescent="0.25">
      <c r="A56" s="10">
        <f t="shared" si="3"/>
        <v>2026</v>
      </c>
      <c r="B56" s="30" t="s">
        <v>72</v>
      </c>
      <c r="C56" s="31">
        <f t="shared" si="0"/>
        <v>185933</v>
      </c>
      <c r="D56" s="31">
        <v>27301</v>
      </c>
      <c r="E56" s="31">
        <v>494</v>
      </c>
      <c r="F56" s="31">
        <v>101</v>
      </c>
      <c r="G56" s="32">
        <v>7</v>
      </c>
      <c r="H56" s="31">
        <v>175</v>
      </c>
      <c r="I56" s="33">
        <v>73161</v>
      </c>
      <c r="J56" s="31">
        <v>10419</v>
      </c>
      <c r="K56" s="31">
        <v>165</v>
      </c>
      <c r="L56" s="31">
        <v>17</v>
      </c>
      <c r="M56" s="31">
        <v>4</v>
      </c>
      <c r="N56" s="31">
        <v>30</v>
      </c>
      <c r="O56" s="31">
        <f t="shared" si="2"/>
        <v>17250</v>
      </c>
      <c r="Q56">
        <v>55</v>
      </c>
      <c r="V56">
        <v>17250</v>
      </c>
      <c r="W56">
        <v>203183</v>
      </c>
    </row>
    <row r="57" spans="1:23" x14ac:dyDescent="0.25">
      <c r="A57" s="10">
        <f t="shared" si="3"/>
        <v>2027</v>
      </c>
      <c r="B57" s="30" t="s">
        <v>72</v>
      </c>
      <c r="C57" s="31">
        <f t="shared" si="0"/>
        <v>179153</v>
      </c>
      <c r="D57" s="31">
        <v>27028</v>
      </c>
      <c r="E57" s="31">
        <v>496</v>
      </c>
      <c r="F57" s="31">
        <v>102</v>
      </c>
      <c r="G57" s="32">
        <v>7</v>
      </c>
      <c r="H57" s="31">
        <v>175</v>
      </c>
      <c r="I57" s="33">
        <v>72429</v>
      </c>
      <c r="J57" s="31">
        <v>10315</v>
      </c>
      <c r="K57" s="31">
        <v>168</v>
      </c>
      <c r="L57" s="31">
        <v>17</v>
      </c>
      <c r="M57" s="31">
        <v>4</v>
      </c>
      <c r="N57" s="31">
        <v>30</v>
      </c>
      <c r="O57" s="31">
        <f t="shared" si="2"/>
        <v>22000</v>
      </c>
      <c r="Q57">
        <v>56</v>
      </c>
      <c r="V57">
        <v>22000</v>
      </c>
      <c r="W57">
        <v>201153</v>
      </c>
    </row>
    <row r="58" spans="1:23" x14ac:dyDescent="0.25">
      <c r="A58" s="10">
        <f t="shared" si="3"/>
        <v>2028</v>
      </c>
      <c r="B58" s="30" t="s">
        <v>72</v>
      </c>
      <c r="C58" s="31">
        <f t="shared" si="0"/>
        <v>172388</v>
      </c>
      <c r="D58" s="31">
        <v>26757</v>
      </c>
      <c r="E58" s="31">
        <v>498</v>
      </c>
      <c r="F58" s="31">
        <v>102</v>
      </c>
      <c r="G58" s="32">
        <v>7</v>
      </c>
      <c r="H58" s="31">
        <v>175</v>
      </c>
      <c r="I58" s="33">
        <v>71704</v>
      </c>
      <c r="J58" s="31">
        <v>10211</v>
      </c>
      <c r="K58" s="31">
        <v>170</v>
      </c>
      <c r="L58" s="31">
        <v>17</v>
      </c>
      <c r="M58" s="31">
        <v>4</v>
      </c>
      <c r="N58" s="31">
        <v>30</v>
      </c>
      <c r="O58" s="31">
        <f t="shared" si="2"/>
        <v>26750</v>
      </c>
      <c r="Q58">
        <v>57</v>
      </c>
      <c r="V58">
        <v>26750</v>
      </c>
      <c r="W58">
        <v>199138</v>
      </c>
    </row>
    <row r="59" spans="1:23" x14ac:dyDescent="0.25">
      <c r="A59" s="10">
        <f t="shared" si="3"/>
        <v>2029</v>
      </c>
      <c r="B59" s="30" t="s">
        <v>72</v>
      </c>
      <c r="C59" s="31">
        <f t="shared" si="0"/>
        <v>165647</v>
      </c>
      <c r="D59" s="31">
        <v>26490</v>
      </c>
      <c r="E59" s="31">
        <v>500</v>
      </c>
      <c r="F59" s="31">
        <v>101</v>
      </c>
      <c r="G59" s="32">
        <v>7</v>
      </c>
      <c r="H59" s="31">
        <v>175</v>
      </c>
      <c r="I59" s="33">
        <v>70987</v>
      </c>
      <c r="J59" s="31">
        <v>10109</v>
      </c>
      <c r="K59" s="31">
        <v>173</v>
      </c>
      <c r="L59" s="31">
        <v>17</v>
      </c>
      <c r="M59" s="31">
        <v>4</v>
      </c>
      <c r="N59" s="31">
        <v>30</v>
      </c>
      <c r="O59" s="31">
        <f t="shared" si="2"/>
        <v>31500</v>
      </c>
      <c r="Q59">
        <v>58</v>
      </c>
      <c r="V59">
        <v>31500</v>
      </c>
      <c r="W59">
        <v>197147</v>
      </c>
    </row>
    <row r="60" spans="1:23" x14ac:dyDescent="0.25">
      <c r="A60" s="10">
        <f t="shared" si="3"/>
        <v>2030</v>
      </c>
      <c r="B60" s="30" t="s">
        <v>72</v>
      </c>
      <c r="C60" s="31">
        <f t="shared" si="0"/>
        <v>158927</v>
      </c>
      <c r="D60" s="31">
        <v>26225</v>
      </c>
      <c r="E60" s="31">
        <v>502</v>
      </c>
      <c r="F60" s="31">
        <v>102</v>
      </c>
      <c r="G60" s="32">
        <v>7</v>
      </c>
      <c r="H60" s="31">
        <v>175</v>
      </c>
      <c r="I60" s="33">
        <v>70278</v>
      </c>
      <c r="J60" s="31">
        <v>10008</v>
      </c>
      <c r="K60" s="31">
        <v>175</v>
      </c>
      <c r="L60" s="31">
        <v>16</v>
      </c>
      <c r="M60" s="31">
        <v>4</v>
      </c>
      <c r="N60" s="31">
        <v>30</v>
      </c>
      <c r="O60" s="31">
        <f t="shared" si="2"/>
        <v>36250</v>
      </c>
      <c r="Q60">
        <v>59</v>
      </c>
      <c r="V60">
        <v>36250</v>
      </c>
      <c r="W60">
        <v>195177</v>
      </c>
    </row>
    <row r="61" spans="1:23" x14ac:dyDescent="0.25">
      <c r="A61" s="10">
        <f t="shared" si="3"/>
        <v>2031</v>
      </c>
      <c r="B61" s="30" t="s">
        <v>72</v>
      </c>
      <c r="C61" s="31">
        <f t="shared" si="0"/>
        <v>152227</v>
      </c>
      <c r="D61" s="31">
        <v>25963</v>
      </c>
      <c r="E61" s="31">
        <v>504</v>
      </c>
      <c r="F61" s="31">
        <v>102</v>
      </c>
      <c r="G61" s="32">
        <v>7</v>
      </c>
      <c r="H61" s="31">
        <v>175</v>
      </c>
      <c r="I61" s="33">
        <v>69575</v>
      </c>
      <c r="J61" s="31">
        <v>9908</v>
      </c>
      <c r="K61" s="31">
        <v>177</v>
      </c>
      <c r="L61" s="31">
        <v>16</v>
      </c>
      <c r="M61" s="31">
        <v>4</v>
      </c>
      <c r="N61" s="31">
        <v>30</v>
      </c>
      <c r="O61" s="31">
        <f t="shared" si="2"/>
        <v>41000</v>
      </c>
      <c r="Q61">
        <v>60</v>
      </c>
      <c r="V61">
        <v>41000</v>
      </c>
      <c r="W61">
        <v>193227</v>
      </c>
    </row>
    <row r="62" spans="1:23" x14ac:dyDescent="0.25">
      <c r="A62" s="10">
        <f t="shared" si="3"/>
        <v>2032</v>
      </c>
      <c r="B62" s="30" t="s">
        <v>72</v>
      </c>
      <c r="C62" s="31">
        <f t="shared" si="0"/>
        <v>145542</v>
      </c>
      <c r="D62" s="31">
        <v>25703</v>
      </c>
      <c r="E62" s="31">
        <v>506</v>
      </c>
      <c r="F62" s="31">
        <v>102</v>
      </c>
      <c r="G62" s="32">
        <v>7</v>
      </c>
      <c r="H62" s="31">
        <v>175</v>
      </c>
      <c r="I62" s="33">
        <v>68879</v>
      </c>
      <c r="J62" s="31">
        <v>9809</v>
      </c>
      <c r="K62" s="31">
        <v>181</v>
      </c>
      <c r="L62" s="31">
        <v>16</v>
      </c>
      <c r="M62" s="31">
        <v>4</v>
      </c>
      <c r="N62" s="31">
        <v>30</v>
      </c>
      <c r="O62" s="31">
        <f t="shared" si="2"/>
        <v>45750</v>
      </c>
      <c r="Q62">
        <v>61</v>
      </c>
      <c r="V62">
        <v>45750</v>
      </c>
      <c r="W62">
        <v>191292</v>
      </c>
    </row>
    <row r="63" spans="1:23" x14ac:dyDescent="0.25">
      <c r="A63" s="10">
        <f t="shared" si="3"/>
        <v>2033</v>
      </c>
      <c r="B63" s="30" t="s">
        <v>72</v>
      </c>
      <c r="C63" s="31">
        <f t="shared" si="0"/>
        <v>138879</v>
      </c>
      <c r="D63" s="31">
        <v>25446</v>
      </c>
      <c r="E63" s="31">
        <v>508</v>
      </c>
      <c r="F63" s="31">
        <v>103</v>
      </c>
      <c r="G63" s="32">
        <v>7</v>
      </c>
      <c r="H63" s="31">
        <v>175</v>
      </c>
      <c r="I63" s="33">
        <v>68190</v>
      </c>
      <c r="J63" s="31">
        <v>9711</v>
      </c>
      <c r="K63" s="31">
        <v>184</v>
      </c>
      <c r="L63" s="31">
        <v>17</v>
      </c>
      <c r="M63" s="31">
        <v>4</v>
      </c>
      <c r="N63" s="31">
        <v>30</v>
      </c>
      <c r="O63" s="31">
        <f t="shared" si="2"/>
        <v>50500</v>
      </c>
      <c r="Q63">
        <v>62</v>
      </c>
      <c r="V63">
        <v>50500</v>
      </c>
      <c r="W63">
        <v>189379</v>
      </c>
    </row>
    <row r="64" spans="1:23" x14ac:dyDescent="0.25">
      <c r="A64" s="10">
        <f t="shared" si="3"/>
        <v>2034</v>
      </c>
      <c r="B64" s="30" t="s">
        <v>72</v>
      </c>
      <c r="C64" s="31">
        <f t="shared" si="0"/>
        <v>132237</v>
      </c>
      <c r="D64" s="31">
        <v>25192</v>
      </c>
      <c r="E64" s="31">
        <v>510</v>
      </c>
      <c r="F64" s="31">
        <v>103</v>
      </c>
      <c r="G64" s="32">
        <v>7</v>
      </c>
      <c r="H64" s="31">
        <v>175</v>
      </c>
      <c r="I64" s="33">
        <v>67509</v>
      </c>
      <c r="J64" s="31">
        <v>9614</v>
      </c>
      <c r="K64" s="31">
        <v>186</v>
      </c>
      <c r="L64" s="31">
        <v>17</v>
      </c>
      <c r="M64" s="31">
        <v>4</v>
      </c>
      <c r="N64" s="31">
        <v>30</v>
      </c>
      <c r="O64" s="31">
        <f t="shared" si="2"/>
        <v>55250</v>
      </c>
      <c r="Q64">
        <v>63</v>
      </c>
      <c r="V64">
        <v>55250</v>
      </c>
      <c r="W64">
        <v>187487</v>
      </c>
    </row>
    <row r="65" spans="1:23" x14ac:dyDescent="0.25">
      <c r="A65" s="10">
        <f t="shared" si="3"/>
        <v>2035</v>
      </c>
      <c r="B65" s="30" t="s">
        <v>72</v>
      </c>
      <c r="C65" s="31">
        <f t="shared" si="0"/>
        <v>125613</v>
      </c>
      <c r="D65" s="31">
        <v>24940</v>
      </c>
      <c r="E65" s="31">
        <v>512</v>
      </c>
      <c r="F65" s="31">
        <v>103</v>
      </c>
      <c r="G65" s="32">
        <v>7</v>
      </c>
      <c r="H65" s="31">
        <v>175</v>
      </c>
      <c r="I65" s="33">
        <v>66834</v>
      </c>
      <c r="J65" s="31">
        <v>9518</v>
      </c>
      <c r="K65" s="31">
        <v>189</v>
      </c>
      <c r="L65" s="31">
        <v>17</v>
      </c>
      <c r="M65" s="31">
        <v>4</v>
      </c>
      <c r="N65" s="31">
        <v>30</v>
      </c>
      <c r="O65" s="31">
        <f t="shared" si="2"/>
        <v>60000</v>
      </c>
      <c r="Q65">
        <v>64</v>
      </c>
      <c r="V65">
        <v>60000</v>
      </c>
      <c r="W65">
        <v>185613</v>
      </c>
    </row>
    <row r="66" spans="1:23" x14ac:dyDescent="0.25">
      <c r="A66" s="10">
        <f t="shared" si="3"/>
        <v>2036</v>
      </c>
      <c r="B66" s="30" t="s">
        <v>72</v>
      </c>
      <c r="C66" s="31">
        <f t="shared" si="0"/>
        <v>123754</v>
      </c>
      <c r="D66" s="31">
        <v>24690</v>
      </c>
      <c r="E66" s="31">
        <v>514</v>
      </c>
      <c r="F66" s="31">
        <v>104</v>
      </c>
      <c r="G66" s="32">
        <v>7</v>
      </c>
      <c r="H66" s="31">
        <v>175</v>
      </c>
      <c r="I66" s="33">
        <v>66165</v>
      </c>
      <c r="J66" s="31">
        <v>9422</v>
      </c>
      <c r="K66" s="31">
        <v>192</v>
      </c>
      <c r="L66" s="31">
        <v>17</v>
      </c>
      <c r="M66" s="31">
        <v>4</v>
      </c>
      <c r="N66" s="31">
        <v>30</v>
      </c>
      <c r="O66" s="31">
        <f t="shared" si="2"/>
        <v>60000</v>
      </c>
      <c r="Q66">
        <v>65</v>
      </c>
      <c r="V66">
        <v>60000</v>
      </c>
      <c r="W66">
        <v>183754</v>
      </c>
    </row>
    <row r="67" spans="1:23" x14ac:dyDescent="0.25">
      <c r="A67" s="10">
        <f t="shared" si="3"/>
        <v>2037</v>
      </c>
      <c r="B67" s="30" t="s">
        <v>72</v>
      </c>
      <c r="C67" s="31">
        <f t="shared" si="0"/>
        <v>121917</v>
      </c>
      <c r="D67" s="31">
        <v>24443</v>
      </c>
      <c r="E67" s="31">
        <v>516</v>
      </c>
      <c r="F67" s="31">
        <v>104</v>
      </c>
      <c r="G67" s="32">
        <v>7</v>
      </c>
      <c r="H67" s="31">
        <v>175</v>
      </c>
      <c r="I67" s="33">
        <v>65503</v>
      </c>
      <c r="J67" s="31">
        <v>9328</v>
      </c>
      <c r="K67" s="31">
        <v>195</v>
      </c>
      <c r="L67" s="31">
        <v>17</v>
      </c>
      <c r="M67" s="31">
        <v>4</v>
      </c>
      <c r="N67" s="31">
        <v>30</v>
      </c>
      <c r="O67" s="31">
        <f t="shared" si="2"/>
        <v>60000</v>
      </c>
      <c r="Q67">
        <v>66</v>
      </c>
      <c r="V67">
        <v>60000</v>
      </c>
      <c r="W67">
        <v>181917</v>
      </c>
    </row>
    <row r="68" spans="1:23" x14ac:dyDescent="0.25">
      <c r="A68" s="10">
        <f t="shared" si="3"/>
        <v>2038</v>
      </c>
      <c r="B68" s="30" t="s">
        <v>72</v>
      </c>
      <c r="C68" s="31">
        <f t="shared" ref="C68:C106" si="4">W68-V68</f>
        <v>120099</v>
      </c>
      <c r="D68" s="31">
        <v>24199</v>
      </c>
      <c r="E68" s="31">
        <v>518</v>
      </c>
      <c r="F68" s="31">
        <v>104</v>
      </c>
      <c r="G68" s="32">
        <v>7</v>
      </c>
      <c r="H68" s="31">
        <v>175</v>
      </c>
      <c r="I68" s="33">
        <v>64849</v>
      </c>
      <c r="J68" s="31">
        <v>9235</v>
      </c>
      <c r="K68" s="31">
        <v>198</v>
      </c>
      <c r="L68" s="31">
        <v>17</v>
      </c>
      <c r="M68" s="31">
        <v>4</v>
      </c>
      <c r="N68" s="31">
        <v>30</v>
      </c>
      <c r="O68" s="31">
        <f t="shared" si="2"/>
        <v>60000</v>
      </c>
      <c r="Q68">
        <v>67</v>
      </c>
      <c r="V68">
        <v>60000</v>
      </c>
      <c r="W68">
        <v>180099</v>
      </c>
    </row>
    <row r="69" spans="1:23" x14ac:dyDescent="0.25">
      <c r="A69" s="10">
        <f t="shared" si="3"/>
        <v>2039</v>
      </c>
      <c r="B69" s="30" t="s">
        <v>72</v>
      </c>
      <c r="C69" s="31">
        <f t="shared" si="4"/>
        <v>118299</v>
      </c>
      <c r="D69" s="31">
        <v>23957</v>
      </c>
      <c r="E69" s="31">
        <v>519</v>
      </c>
      <c r="F69" s="31">
        <v>105</v>
      </c>
      <c r="G69" s="32">
        <v>7</v>
      </c>
      <c r="H69" s="31">
        <v>175</v>
      </c>
      <c r="I69" s="33">
        <v>64201</v>
      </c>
      <c r="J69" s="31">
        <v>9143</v>
      </c>
      <c r="K69" s="31">
        <v>200</v>
      </c>
      <c r="L69" s="31">
        <v>17</v>
      </c>
      <c r="M69" s="31">
        <v>4</v>
      </c>
      <c r="N69" s="31">
        <v>30</v>
      </c>
      <c r="O69" s="31">
        <f t="shared" si="2"/>
        <v>60000</v>
      </c>
      <c r="Q69">
        <v>68</v>
      </c>
      <c r="V69">
        <v>60000</v>
      </c>
      <c r="W69">
        <v>178299</v>
      </c>
    </row>
    <row r="70" spans="1:23" x14ac:dyDescent="0.25">
      <c r="A70" s="10">
        <f t="shared" si="3"/>
        <v>2040</v>
      </c>
      <c r="B70" s="30" t="s">
        <v>72</v>
      </c>
      <c r="C70" s="31">
        <f t="shared" si="4"/>
        <v>116514</v>
      </c>
      <c r="D70" s="31">
        <v>23717</v>
      </c>
      <c r="E70" s="31">
        <v>521</v>
      </c>
      <c r="F70" s="31">
        <v>105</v>
      </c>
      <c r="G70" s="32">
        <v>7</v>
      </c>
      <c r="H70" s="31">
        <v>175</v>
      </c>
      <c r="I70" s="33">
        <v>63558</v>
      </c>
      <c r="J70" s="31">
        <v>9051</v>
      </c>
      <c r="K70" s="31">
        <v>203</v>
      </c>
      <c r="L70" s="31">
        <v>16</v>
      </c>
      <c r="M70" s="31">
        <v>4</v>
      </c>
      <c r="N70" s="31">
        <v>30</v>
      </c>
      <c r="O70" s="31">
        <f t="shared" si="2"/>
        <v>60000</v>
      </c>
      <c r="Q70">
        <v>69</v>
      </c>
      <c r="V70">
        <v>60000</v>
      </c>
      <c r="W70">
        <v>176514</v>
      </c>
    </row>
    <row r="71" spans="1:23" x14ac:dyDescent="0.25">
      <c r="A71" s="10">
        <f t="shared" si="3"/>
        <v>2041</v>
      </c>
      <c r="B71" s="30" t="s">
        <v>72</v>
      </c>
      <c r="C71" s="31">
        <f t="shared" si="4"/>
        <v>114749</v>
      </c>
      <c r="D71" s="31">
        <v>23480</v>
      </c>
      <c r="E71" s="31">
        <v>523</v>
      </c>
      <c r="F71" s="31">
        <v>106</v>
      </c>
      <c r="G71" s="32">
        <v>7</v>
      </c>
      <c r="H71" s="31">
        <v>175</v>
      </c>
      <c r="I71" s="33">
        <v>62922</v>
      </c>
      <c r="J71" s="31">
        <v>8961</v>
      </c>
      <c r="K71" s="31">
        <v>206</v>
      </c>
      <c r="L71" s="31">
        <v>17</v>
      </c>
      <c r="M71" s="31">
        <v>4</v>
      </c>
      <c r="N71" s="31">
        <v>30</v>
      </c>
      <c r="O71" s="31">
        <f t="shared" si="2"/>
        <v>60000</v>
      </c>
      <c r="Q71">
        <v>70</v>
      </c>
      <c r="V71">
        <v>60000</v>
      </c>
      <c r="W71">
        <v>174749</v>
      </c>
    </row>
    <row r="72" spans="1:23" x14ac:dyDescent="0.25">
      <c r="A72" s="10">
        <f t="shared" si="3"/>
        <v>2042</v>
      </c>
      <c r="B72" s="30" t="s">
        <v>72</v>
      </c>
      <c r="C72" s="31">
        <f t="shared" si="4"/>
        <v>113003</v>
      </c>
      <c r="D72" s="31">
        <v>23246</v>
      </c>
      <c r="E72" s="31">
        <v>525</v>
      </c>
      <c r="F72" s="31">
        <v>106</v>
      </c>
      <c r="G72" s="32">
        <v>7</v>
      </c>
      <c r="H72" s="31">
        <v>175</v>
      </c>
      <c r="I72" s="33">
        <v>62293</v>
      </c>
      <c r="J72" s="31">
        <v>8871</v>
      </c>
      <c r="K72" s="31">
        <v>209</v>
      </c>
      <c r="L72" s="31">
        <v>17</v>
      </c>
      <c r="M72" s="31">
        <v>4</v>
      </c>
      <c r="N72" s="31">
        <v>30</v>
      </c>
      <c r="O72" s="31">
        <f t="shared" si="2"/>
        <v>60000</v>
      </c>
      <c r="Q72">
        <v>71</v>
      </c>
      <c r="V72">
        <v>60000</v>
      </c>
      <c r="W72">
        <v>173003</v>
      </c>
    </row>
    <row r="73" spans="1:23" x14ac:dyDescent="0.25">
      <c r="A73" s="10">
        <f t="shared" si="3"/>
        <v>2043</v>
      </c>
      <c r="B73" s="30" t="s">
        <v>72</v>
      </c>
      <c r="C73" s="31">
        <f t="shared" si="4"/>
        <v>111274</v>
      </c>
      <c r="D73" s="31">
        <v>23013</v>
      </c>
      <c r="E73" s="31">
        <v>526</v>
      </c>
      <c r="F73" s="31">
        <v>106</v>
      </c>
      <c r="G73" s="32">
        <v>7</v>
      </c>
      <c r="H73" s="31">
        <v>175</v>
      </c>
      <c r="I73" s="33">
        <v>61671</v>
      </c>
      <c r="J73" s="31">
        <v>8782</v>
      </c>
      <c r="K73" s="31">
        <v>212</v>
      </c>
      <c r="L73" s="31">
        <v>17</v>
      </c>
      <c r="M73" s="31">
        <v>4</v>
      </c>
      <c r="N73" s="31">
        <v>30</v>
      </c>
      <c r="O73" s="31">
        <f t="shared" si="2"/>
        <v>60000</v>
      </c>
      <c r="Q73">
        <v>72</v>
      </c>
      <c r="V73">
        <v>60000</v>
      </c>
      <c r="W73">
        <v>171274</v>
      </c>
    </row>
    <row r="74" spans="1:23" x14ac:dyDescent="0.25">
      <c r="A74" s="10">
        <f t="shared" si="3"/>
        <v>2044</v>
      </c>
      <c r="B74" s="30" t="s">
        <v>72</v>
      </c>
      <c r="C74" s="31">
        <f t="shared" si="4"/>
        <v>109558</v>
      </c>
      <c r="D74" s="31">
        <v>22783</v>
      </c>
      <c r="E74" s="31">
        <v>528</v>
      </c>
      <c r="F74" s="31">
        <v>107</v>
      </c>
      <c r="G74" s="32">
        <v>7</v>
      </c>
      <c r="H74" s="31">
        <v>175</v>
      </c>
      <c r="I74" s="33">
        <v>61053</v>
      </c>
      <c r="J74" s="31">
        <v>8694</v>
      </c>
      <c r="K74" s="31">
        <v>215</v>
      </c>
      <c r="L74" s="31">
        <v>17</v>
      </c>
      <c r="M74" s="31">
        <v>4</v>
      </c>
      <c r="N74" s="31">
        <v>30</v>
      </c>
      <c r="O74" s="31">
        <f t="shared" si="2"/>
        <v>60000</v>
      </c>
      <c r="Q74">
        <v>73</v>
      </c>
      <c r="V74">
        <v>60000</v>
      </c>
      <c r="W74">
        <v>169558</v>
      </c>
    </row>
    <row r="75" spans="1:23" x14ac:dyDescent="0.25">
      <c r="A75" s="10">
        <f t="shared" si="3"/>
        <v>2045</v>
      </c>
      <c r="B75" s="30" t="s">
        <v>72</v>
      </c>
      <c r="C75" s="31">
        <f t="shared" si="4"/>
        <v>107863</v>
      </c>
      <c r="D75" s="31">
        <v>22555</v>
      </c>
      <c r="E75" s="31">
        <v>530</v>
      </c>
      <c r="F75" s="31">
        <v>107</v>
      </c>
      <c r="G75" s="32">
        <v>7</v>
      </c>
      <c r="H75" s="31">
        <v>175</v>
      </c>
      <c r="I75" s="33">
        <v>60443</v>
      </c>
      <c r="J75" s="31">
        <v>8608</v>
      </c>
      <c r="K75" s="31">
        <v>218</v>
      </c>
      <c r="L75" s="31">
        <v>17</v>
      </c>
      <c r="M75" s="31">
        <v>4</v>
      </c>
      <c r="N75" s="31">
        <v>30</v>
      </c>
      <c r="O75" s="31">
        <f t="shared" si="2"/>
        <v>60000</v>
      </c>
      <c r="Q75">
        <v>74</v>
      </c>
      <c r="V75">
        <v>60000</v>
      </c>
      <c r="W75">
        <v>167863</v>
      </c>
    </row>
    <row r="76" spans="1:23" x14ac:dyDescent="0.25">
      <c r="A76" s="10">
        <f t="shared" si="3"/>
        <v>2046</v>
      </c>
      <c r="B76" s="30" t="s">
        <v>72</v>
      </c>
      <c r="C76" s="31">
        <f t="shared" si="4"/>
        <v>106186</v>
      </c>
      <c r="D76" s="31">
        <v>22330</v>
      </c>
      <c r="E76" s="31">
        <v>531</v>
      </c>
      <c r="F76" s="31">
        <v>108</v>
      </c>
      <c r="G76" s="32">
        <v>7</v>
      </c>
      <c r="H76" s="31">
        <v>175</v>
      </c>
      <c r="I76" s="33">
        <v>59839</v>
      </c>
      <c r="J76" s="31">
        <v>8522</v>
      </c>
      <c r="K76" s="31">
        <v>221</v>
      </c>
      <c r="L76" s="31">
        <v>17</v>
      </c>
      <c r="M76" s="31">
        <v>4</v>
      </c>
      <c r="N76" s="31">
        <v>30</v>
      </c>
      <c r="O76" s="31">
        <f t="shared" si="2"/>
        <v>60000</v>
      </c>
      <c r="Q76">
        <v>75</v>
      </c>
      <c r="V76">
        <v>60000</v>
      </c>
      <c r="W76">
        <v>166186</v>
      </c>
    </row>
    <row r="77" spans="1:23" x14ac:dyDescent="0.25">
      <c r="A77" s="10">
        <f t="shared" si="3"/>
        <v>2047</v>
      </c>
      <c r="B77" s="30" t="s">
        <v>72</v>
      </c>
      <c r="C77" s="31">
        <f t="shared" si="4"/>
        <v>104525</v>
      </c>
      <c r="D77" s="31">
        <v>22106</v>
      </c>
      <c r="E77" s="31">
        <v>533</v>
      </c>
      <c r="F77" s="31">
        <v>108</v>
      </c>
      <c r="G77" s="32">
        <v>7</v>
      </c>
      <c r="H77" s="31">
        <v>175</v>
      </c>
      <c r="I77" s="33">
        <v>59241</v>
      </c>
      <c r="J77" s="31">
        <v>8436</v>
      </c>
      <c r="K77" s="31">
        <v>224</v>
      </c>
      <c r="L77" s="31">
        <v>17</v>
      </c>
      <c r="M77" s="31">
        <v>4</v>
      </c>
      <c r="N77" s="31">
        <v>30</v>
      </c>
      <c r="O77" s="31">
        <f t="shared" si="2"/>
        <v>60000</v>
      </c>
      <c r="Q77">
        <v>76</v>
      </c>
      <c r="V77">
        <v>60000</v>
      </c>
      <c r="W77">
        <v>164525</v>
      </c>
    </row>
    <row r="78" spans="1:23" x14ac:dyDescent="0.25">
      <c r="A78" s="10">
        <f t="shared" si="3"/>
        <v>2048</v>
      </c>
      <c r="B78" s="30" t="s">
        <v>72</v>
      </c>
      <c r="C78" s="31">
        <f t="shared" si="4"/>
        <v>102877</v>
      </c>
      <c r="D78" s="31">
        <v>21885</v>
      </c>
      <c r="E78" s="31">
        <v>534</v>
      </c>
      <c r="F78" s="31">
        <v>108</v>
      </c>
      <c r="G78" s="32">
        <v>7</v>
      </c>
      <c r="H78" s="31">
        <v>175</v>
      </c>
      <c r="I78" s="33">
        <v>58648</v>
      </c>
      <c r="J78" s="31">
        <v>8352</v>
      </c>
      <c r="K78" s="31">
        <v>228</v>
      </c>
      <c r="L78" s="31">
        <v>17</v>
      </c>
      <c r="M78" s="31">
        <v>4</v>
      </c>
      <c r="N78" s="31">
        <v>30</v>
      </c>
      <c r="O78" s="31">
        <f t="shared" si="2"/>
        <v>60000</v>
      </c>
      <c r="Q78">
        <v>77</v>
      </c>
      <c r="V78">
        <v>60000</v>
      </c>
      <c r="W78">
        <v>162877</v>
      </c>
    </row>
    <row r="79" spans="1:23" x14ac:dyDescent="0.25">
      <c r="A79" s="10">
        <f t="shared" si="3"/>
        <v>2049</v>
      </c>
      <c r="B79" s="30" t="s">
        <v>72</v>
      </c>
      <c r="C79" s="31">
        <f t="shared" si="4"/>
        <v>101249</v>
      </c>
      <c r="D79" s="31">
        <v>21666</v>
      </c>
      <c r="E79" s="31">
        <v>536</v>
      </c>
      <c r="F79" s="31">
        <v>109</v>
      </c>
      <c r="G79" s="32">
        <v>7</v>
      </c>
      <c r="H79" s="31">
        <v>175</v>
      </c>
      <c r="I79" s="33">
        <v>58061</v>
      </c>
      <c r="J79" s="31">
        <v>8268</v>
      </c>
      <c r="K79" s="31">
        <v>231</v>
      </c>
      <c r="L79" s="31">
        <v>17</v>
      </c>
      <c r="M79" s="31">
        <v>4</v>
      </c>
      <c r="N79" s="31">
        <v>30</v>
      </c>
      <c r="O79" s="31">
        <f t="shared" si="2"/>
        <v>60000</v>
      </c>
      <c r="Q79">
        <v>78</v>
      </c>
      <c r="V79">
        <v>60000</v>
      </c>
      <c r="W79">
        <v>161249</v>
      </c>
    </row>
    <row r="80" spans="1:23" x14ac:dyDescent="0.25">
      <c r="A80" s="10">
        <f t="shared" si="3"/>
        <v>2050</v>
      </c>
      <c r="B80" s="30" t="s">
        <v>72</v>
      </c>
      <c r="C80" s="31">
        <f t="shared" si="4"/>
        <v>99637</v>
      </c>
      <c r="D80" s="31">
        <v>21450</v>
      </c>
      <c r="E80" s="31">
        <v>537</v>
      </c>
      <c r="F80" s="31">
        <v>109</v>
      </c>
      <c r="G80" s="32">
        <v>6</v>
      </c>
      <c r="H80" s="31">
        <v>175</v>
      </c>
      <c r="I80" s="33">
        <v>57481</v>
      </c>
      <c r="J80" s="31">
        <v>8186</v>
      </c>
      <c r="K80" s="31">
        <v>234</v>
      </c>
      <c r="L80" s="31">
        <v>17</v>
      </c>
      <c r="M80" s="31">
        <v>4</v>
      </c>
      <c r="N80" s="31">
        <v>30</v>
      </c>
      <c r="O80" s="31">
        <f t="shared" si="2"/>
        <v>60000</v>
      </c>
      <c r="Q80">
        <v>79</v>
      </c>
      <c r="V80">
        <v>60000</v>
      </c>
      <c r="W80">
        <v>159637</v>
      </c>
    </row>
    <row r="81" spans="1:23" x14ac:dyDescent="0.25">
      <c r="A81" s="10">
        <f t="shared" si="3"/>
        <v>2025</v>
      </c>
      <c r="B81" s="30" t="s">
        <v>9</v>
      </c>
      <c r="C81" s="31">
        <f t="shared" si="4"/>
        <v>193765</v>
      </c>
      <c r="D81" s="31">
        <v>27715</v>
      </c>
      <c r="E81" s="31">
        <v>492</v>
      </c>
      <c r="F81" s="31">
        <v>101</v>
      </c>
      <c r="G81" s="32">
        <v>7</v>
      </c>
      <c r="H81" s="31">
        <v>175</v>
      </c>
      <c r="I81" s="33">
        <v>75166</v>
      </c>
      <c r="J81" s="31">
        <v>10638</v>
      </c>
      <c r="K81" s="31">
        <v>163</v>
      </c>
      <c r="L81" s="31">
        <v>17</v>
      </c>
      <c r="M81" s="31">
        <v>4</v>
      </c>
      <c r="N81" s="31">
        <v>30</v>
      </c>
      <c r="O81" s="31">
        <f t="shared" si="2"/>
        <v>12500</v>
      </c>
      <c r="Q81">
        <v>80</v>
      </c>
      <c r="V81">
        <v>12500</v>
      </c>
      <c r="W81">
        <v>206265</v>
      </c>
    </row>
    <row r="82" spans="1:23" x14ac:dyDescent="0.25">
      <c r="A82" s="10">
        <f t="shared" si="3"/>
        <v>2026</v>
      </c>
      <c r="B82" s="30" t="s">
        <v>9</v>
      </c>
      <c r="C82" s="31">
        <f t="shared" si="4"/>
        <v>189015</v>
      </c>
      <c r="D82" s="31">
        <v>27715</v>
      </c>
      <c r="E82" s="31">
        <v>494</v>
      </c>
      <c r="F82" s="31">
        <v>102</v>
      </c>
      <c r="G82" s="32">
        <v>7</v>
      </c>
      <c r="H82" s="31">
        <v>175</v>
      </c>
      <c r="I82" s="33">
        <v>76721</v>
      </c>
      <c r="J82" s="31">
        <v>10723</v>
      </c>
      <c r="K82" s="31">
        <v>165</v>
      </c>
      <c r="L82" s="31">
        <v>17</v>
      </c>
      <c r="M82" s="31">
        <v>4</v>
      </c>
      <c r="N82" s="31">
        <v>30</v>
      </c>
      <c r="O82" s="31">
        <f t="shared" si="2"/>
        <v>17250</v>
      </c>
      <c r="Q82">
        <v>81</v>
      </c>
      <c r="V82">
        <v>17250</v>
      </c>
      <c r="W82">
        <v>206265</v>
      </c>
    </row>
    <row r="83" spans="1:23" x14ac:dyDescent="0.25">
      <c r="A83" s="10">
        <f t="shared" si="3"/>
        <v>2027</v>
      </c>
      <c r="B83" s="30" t="s">
        <v>9</v>
      </c>
      <c r="C83" s="31">
        <f t="shared" si="4"/>
        <v>185776</v>
      </c>
      <c r="D83" s="31">
        <v>27877</v>
      </c>
      <c r="E83" s="31">
        <v>496</v>
      </c>
      <c r="F83" s="31">
        <v>103</v>
      </c>
      <c r="G83" s="32">
        <v>7</v>
      </c>
      <c r="H83" s="31">
        <v>175</v>
      </c>
      <c r="I83" s="33">
        <v>78281</v>
      </c>
      <c r="J83" s="31">
        <v>10809</v>
      </c>
      <c r="K83" s="31">
        <v>168</v>
      </c>
      <c r="L83" s="31">
        <v>17</v>
      </c>
      <c r="M83" s="31">
        <v>4</v>
      </c>
      <c r="N83" s="31">
        <v>30</v>
      </c>
      <c r="O83" s="31">
        <f t="shared" si="2"/>
        <v>22000</v>
      </c>
      <c r="Q83">
        <v>82</v>
      </c>
      <c r="V83">
        <v>22000</v>
      </c>
      <c r="W83">
        <v>207776</v>
      </c>
    </row>
    <row r="84" spans="1:23" x14ac:dyDescent="0.25">
      <c r="A84" s="10">
        <f t="shared" si="3"/>
        <v>2028</v>
      </c>
      <c r="B84" s="30" t="s">
        <v>9</v>
      </c>
      <c r="C84" s="31">
        <f t="shared" si="4"/>
        <v>183647</v>
      </c>
      <c r="D84" s="31">
        <v>28110</v>
      </c>
      <c r="E84" s="31">
        <v>498</v>
      </c>
      <c r="F84" s="31">
        <v>104</v>
      </c>
      <c r="G84" s="32">
        <v>7</v>
      </c>
      <c r="H84" s="31">
        <v>175</v>
      </c>
      <c r="I84" s="33">
        <v>79855</v>
      </c>
      <c r="J84" s="31">
        <v>10894</v>
      </c>
      <c r="K84" s="31">
        <v>170</v>
      </c>
      <c r="L84" s="31">
        <v>17</v>
      </c>
      <c r="M84" s="31">
        <v>4</v>
      </c>
      <c r="N84" s="31">
        <v>30</v>
      </c>
      <c r="O84" s="31">
        <f t="shared" si="2"/>
        <v>26750</v>
      </c>
      <c r="Q84">
        <v>83</v>
      </c>
      <c r="V84">
        <v>26750</v>
      </c>
      <c r="W84">
        <v>210397</v>
      </c>
    </row>
    <row r="85" spans="1:23" x14ac:dyDescent="0.25">
      <c r="A85" s="10">
        <f t="shared" si="3"/>
        <v>2029</v>
      </c>
      <c r="B85" s="30" t="s">
        <v>9</v>
      </c>
      <c r="C85" s="31">
        <f t="shared" si="4"/>
        <v>181554</v>
      </c>
      <c r="D85" s="31">
        <v>28346</v>
      </c>
      <c r="E85" s="31">
        <v>500</v>
      </c>
      <c r="F85" s="31">
        <v>104</v>
      </c>
      <c r="G85" s="32">
        <v>7</v>
      </c>
      <c r="H85" s="31">
        <v>175</v>
      </c>
      <c r="I85" s="33">
        <v>81427</v>
      </c>
      <c r="J85" s="31">
        <v>10982</v>
      </c>
      <c r="K85" s="31">
        <v>173</v>
      </c>
      <c r="L85" s="31">
        <v>18</v>
      </c>
      <c r="M85" s="31">
        <v>4</v>
      </c>
      <c r="N85" s="31">
        <v>30</v>
      </c>
      <c r="O85" s="31">
        <f t="shared" si="2"/>
        <v>31500</v>
      </c>
      <c r="Q85">
        <v>84</v>
      </c>
      <c r="V85">
        <v>31500</v>
      </c>
      <c r="W85">
        <v>213054</v>
      </c>
    </row>
    <row r="86" spans="1:23" x14ac:dyDescent="0.25">
      <c r="A86" s="10">
        <f t="shared" si="3"/>
        <v>2030</v>
      </c>
      <c r="B86" s="30" t="s">
        <v>9</v>
      </c>
      <c r="C86" s="31">
        <f t="shared" si="4"/>
        <v>179462</v>
      </c>
      <c r="D86" s="31">
        <v>28585</v>
      </c>
      <c r="E86" s="31">
        <v>502</v>
      </c>
      <c r="F86" s="31">
        <v>105</v>
      </c>
      <c r="G86" s="32">
        <v>7</v>
      </c>
      <c r="H86" s="31">
        <v>175</v>
      </c>
      <c r="I86" s="33">
        <v>82998</v>
      </c>
      <c r="J86" s="31">
        <v>11073</v>
      </c>
      <c r="K86" s="31">
        <v>175</v>
      </c>
      <c r="L86" s="31">
        <v>18</v>
      </c>
      <c r="M86" s="31">
        <v>4</v>
      </c>
      <c r="N86" s="31">
        <v>30</v>
      </c>
      <c r="O86" s="31">
        <f t="shared" si="2"/>
        <v>36250</v>
      </c>
      <c r="Q86">
        <v>85</v>
      </c>
      <c r="V86">
        <v>36250</v>
      </c>
      <c r="W86">
        <v>215712</v>
      </c>
    </row>
    <row r="87" spans="1:23" x14ac:dyDescent="0.25">
      <c r="A87" s="10">
        <f t="shared" ref="A87:A106" si="5">A61</f>
        <v>2031</v>
      </c>
      <c r="B87" s="30" t="s">
        <v>9</v>
      </c>
      <c r="C87" s="31">
        <f t="shared" si="4"/>
        <v>177369</v>
      </c>
      <c r="D87" s="31">
        <v>28826</v>
      </c>
      <c r="E87" s="31">
        <v>504</v>
      </c>
      <c r="F87" s="31">
        <v>106</v>
      </c>
      <c r="G87" s="32">
        <v>7</v>
      </c>
      <c r="H87" s="31">
        <v>175</v>
      </c>
      <c r="I87" s="33">
        <v>84583</v>
      </c>
      <c r="J87" s="31">
        <v>11163</v>
      </c>
      <c r="K87" s="31">
        <v>177</v>
      </c>
      <c r="L87" s="31">
        <v>18</v>
      </c>
      <c r="M87" s="31">
        <v>4</v>
      </c>
      <c r="N87" s="31">
        <v>30</v>
      </c>
      <c r="O87" s="31">
        <f t="shared" si="2"/>
        <v>41000</v>
      </c>
      <c r="Q87">
        <v>86</v>
      </c>
      <c r="V87">
        <v>41000</v>
      </c>
      <c r="W87">
        <v>218369</v>
      </c>
    </row>
    <row r="88" spans="1:23" x14ac:dyDescent="0.25">
      <c r="A88" s="10">
        <f t="shared" si="5"/>
        <v>2032</v>
      </c>
      <c r="B88" s="30" t="s">
        <v>9</v>
      </c>
      <c r="C88" s="31">
        <f t="shared" si="4"/>
        <v>175279</v>
      </c>
      <c r="D88" s="31">
        <v>29070</v>
      </c>
      <c r="E88" s="31">
        <v>506</v>
      </c>
      <c r="F88" s="31">
        <v>107</v>
      </c>
      <c r="G88" s="32">
        <v>7</v>
      </c>
      <c r="H88" s="31">
        <v>175</v>
      </c>
      <c r="I88" s="33">
        <v>86190</v>
      </c>
      <c r="J88" s="31">
        <v>11250</v>
      </c>
      <c r="K88" s="31">
        <v>181</v>
      </c>
      <c r="L88" s="31">
        <v>18</v>
      </c>
      <c r="M88" s="31">
        <v>4</v>
      </c>
      <c r="N88" s="31">
        <v>30</v>
      </c>
      <c r="O88" s="31">
        <f t="shared" si="2"/>
        <v>45750</v>
      </c>
      <c r="Q88">
        <v>87</v>
      </c>
      <c r="V88">
        <v>45750</v>
      </c>
      <c r="W88">
        <v>221029</v>
      </c>
    </row>
    <row r="89" spans="1:23" x14ac:dyDescent="0.25">
      <c r="A89" s="10">
        <f t="shared" si="5"/>
        <v>2033</v>
      </c>
      <c r="B89" s="30" t="s">
        <v>9</v>
      </c>
      <c r="C89" s="31">
        <f t="shared" si="4"/>
        <v>173210</v>
      </c>
      <c r="D89" s="31">
        <v>29317</v>
      </c>
      <c r="E89" s="31">
        <v>508</v>
      </c>
      <c r="F89" s="31">
        <v>108</v>
      </c>
      <c r="G89" s="32">
        <v>7</v>
      </c>
      <c r="H89" s="31">
        <v>175</v>
      </c>
      <c r="I89" s="33">
        <v>87806</v>
      </c>
      <c r="J89" s="31">
        <v>11337</v>
      </c>
      <c r="K89" s="31">
        <v>184</v>
      </c>
      <c r="L89" s="31">
        <v>18</v>
      </c>
      <c r="M89" s="31">
        <v>4</v>
      </c>
      <c r="N89" s="31">
        <v>30</v>
      </c>
      <c r="O89" s="31">
        <f t="shared" si="2"/>
        <v>50500</v>
      </c>
      <c r="Q89">
        <v>88</v>
      </c>
      <c r="V89">
        <v>50500</v>
      </c>
      <c r="W89">
        <v>223710</v>
      </c>
    </row>
    <row r="90" spans="1:23" x14ac:dyDescent="0.25">
      <c r="A90" s="10">
        <f t="shared" si="5"/>
        <v>2034</v>
      </c>
      <c r="B90" s="30" t="s">
        <v>9</v>
      </c>
      <c r="C90" s="31">
        <f t="shared" si="4"/>
        <v>171161</v>
      </c>
      <c r="D90" s="31">
        <v>29567</v>
      </c>
      <c r="E90" s="31">
        <v>510</v>
      </c>
      <c r="F90" s="31">
        <v>109</v>
      </c>
      <c r="G90" s="32">
        <v>7</v>
      </c>
      <c r="H90" s="31">
        <v>175</v>
      </c>
      <c r="I90" s="33">
        <v>89394</v>
      </c>
      <c r="J90" s="31">
        <v>11435</v>
      </c>
      <c r="K90" s="31">
        <v>186</v>
      </c>
      <c r="L90" s="31">
        <v>19</v>
      </c>
      <c r="M90" s="31">
        <v>4</v>
      </c>
      <c r="N90" s="31">
        <v>30</v>
      </c>
      <c r="O90" s="31">
        <f t="shared" si="2"/>
        <v>55250</v>
      </c>
      <c r="Q90">
        <v>89</v>
      </c>
      <c r="V90">
        <v>55250</v>
      </c>
      <c r="W90">
        <v>226411</v>
      </c>
    </row>
    <row r="91" spans="1:23" x14ac:dyDescent="0.25">
      <c r="A91" s="10">
        <f t="shared" si="5"/>
        <v>2035</v>
      </c>
      <c r="B91" s="30" t="s">
        <v>9</v>
      </c>
      <c r="C91" s="31">
        <f t="shared" si="4"/>
        <v>169104</v>
      </c>
      <c r="D91" s="31">
        <v>29819</v>
      </c>
      <c r="E91" s="31">
        <v>512</v>
      </c>
      <c r="F91" s="31">
        <v>110</v>
      </c>
      <c r="G91" s="32">
        <v>7</v>
      </c>
      <c r="H91" s="31">
        <v>175</v>
      </c>
      <c r="I91" s="33">
        <v>91022</v>
      </c>
      <c r="J91" s="31">
        <v>11524</v>
      </c>
      <c r="K91" s="31">
        <v>189</v>
      </c>
      <c r="L91" s="31">
        <v>19</v>
      </c>
      <c r="M91" s="31">
        <v>4</v>
      </c>
      <c r="N91" s="31">
        <v>30</v>
      </c>
      <c r="O91" s="31">
        <f t="shared" si="2"/>
        <v>60000</v>
      </c>
      <c r="Q91">
        <v>90</v>
      </c>
      <c r="V91">
        <v>60000</v>
      </c>
      <c r="W91">
        <v>229104</v>
      </c>
    </row>
    <row r="92" spans="1:23" x14ac:dyDescent="0.25">
      <c r="A92" s="10">
        <f t="shared" si="5"/>
        <v>2036</v>
      </c>
      <c r="B92" s="30" t="s">
        <v>9</v>
      </c>
      <c r="C92" s="31">
        <f t="shared" si="4"/>
        <v>171816</v>
      </c>
      <c r="D92" s="31">
        <v>30074</v>
      </c>
      <c r="E92" s="31">
        <v>514</v>
      </c>
      <c r="F92" s="31">
        <v>110</v>
      </c>
      <c r="G92" s="32">
        <v>7</v>
      </c>
      <c r="H92" s="31">
        <v>175</v>
      </c>
      <c r="I92" s="33">
        <v>92646</v>
      </c>
      <c r="J92" s="31">
        <v>11619</v>
      </c>
      <c r="K92" s="31">
        <v>192</v>
      </c>
      <c r="L92" s="31">
        <v>19</v>
      </c>
      <c r="M92" s="31">
        <v>4</v>
      </c>
      <c r="N92" s="31">
        <v>30</v>
      </c>
      <c r="O92" s="31">
        <f t="shared" si="2"/>
        <v>60000</v>
      </c>
      <c r="Q92">
        <v>91</v>
      </c>
      <c r="V92">
        <v>60000</v>
      </c>
      <c r="W92">
        <v>231816</v>
      </c>
    </row>
    <row r="93" spans="1:23" x14ac:dyDescent="0.25">
      <c r="A93" s="10">
        <f t="shared" si="5"/>
        <v>2037</v>
      </c>
      <c r="B93" s="30" t="s">
        <v>9</v>
      </c>
      <c r="C93" s="31">
        <f t="shared" si="4"/>
        <v>174549</v>
      </c>
      <c r="D93" s="31">
        <v>30332</v>
      </c>
      <c r="E93" s="31">
        <v>516</v>
      </c>
      <c r="F93" s="31">
        <v>111</v>
      </c>
      <c r="G93" s="32">
        <v>7</v>
      </c>
      <c r="H93" s="31">
        <v>175</v>
      </c>
      <c r="I93" s="33">
        <v>94272</v>
      </c>
      <c r="J93" s="31">
        <v>11716</v>
      </c>
      <c r="K93" s="31">
        <v>195</v>
      </c>
      <c r="L93" s="31">
        <v>19</v>
      </c>
      <c r="M93" s="31">
        <v>4</v>
      </c>
      <c r="N93" s="31">
        <v>30</v>
      </c>
      <c r="O93" s="31">
        <f t="shared" si="2"/>
        <v>60000</v>
      </c>
      <c r="Q93">
        <v>92</v>
      </c>
      <c r="V93">
        <v>60000</v>
      </c>
      <c r="W93">
        <v>234549</v>
      </c>
    </row>
    <row r="94" spans="1:23" x14ac:dyDescent="0.25">
      <c r="A94" s="10">
        <f t="shared" si="5"/>
        <v>2038</v>
      </c>
      <c r="B94" s="30" t="s">
        <v>9</v>
      </c>
      <c r="C94" s="31">
        <f t="shared" si="4"/>
        <v>177289</v>
      </c>
      <c r="D94" s="31">
        <v>30593</v>
      </c>
      <c r="E94" s="31">
        <v>518</v>
      </c>
      <c r="F94" s="31">
        <v>112</v>
      </c>
      <c r="G94" s="32">
        <v>7</v>
      </c>
      <c r="H94" s="31">
        <v>175</v>
      </c>
      <c r="I94" s="33">
        <v>95905</v>
      </c>
      <c r="J94" s="31">
        <v>11814</v>
      </c>
      <c r="K94" s="31">
        <v>198</v>
      </c>
      <c r="L94" s="31">
        <v>19</v>
      </c>
      <c r="M94" s="31">
        <v>4</v>
      </c>
      <c r="N94" s="31">
        <v>30</v>
      </c>
      <c r="O94" s="31">
        <f t="shared" ref="O94:O106" si="6">O68</f>
        <v>60000</v>
      </c>
      <c r="Q94">
        <v>93</v>
      </c>
      <c r="V94">
        <v>60000</v>
      </c>
      <c r="W94">
        <v>237289</v>
      </c>
    </row>
    <row r="95" spans="1:23" x14ac:dyDescent="0.25">
      <c r="A95" s="10">
        <f t="shared" si="5"/>
        <v>2039</v>
      </c>
      <c r="B95" s="30" t="s">
        <v>9</v>
      </c>
      <c r="C95" s="31">
        <f t="shared" si="4"/>
        <v>180038</v>
      </c>
      <c r="D95" s="31">
        <v>30857</v>
      </c>
      <c r="E95" s="31">
        <v>519</v>
      </c>
      <c r="F95" s="31">
        <v>113</v>
      </c>
      <c r="G95" s="32">
        <v>7</v>
      </c>
      <c r="H95" s="31">
        <v>175</v>
      </c>
      <c r="I95" s="33">
        <v>97547</v>
      </c>
      <c r="J95" s="31">
        <v>11914</v>
      </c>
      <c r="K95" s="31">
        <v>200</v>
      </c>
      <c r="L95" s="31">
        <v>20</v>
      </c>
      <c r="M95" s="31">
        <v>4</v>
      </c>
      <c r="N95" s="31">
        <v>30</v>
      </c>
      <c r="O95" s="31">
        <f t="shared" si="6"/>
        <v>60000</v>
      </c>
      <c r="Q95">
        <v>94</v>
      </c>
      <c r="V95">
        <v>60000</v>
      </c>
      <c r="W95">
        <v>240038</v>
      </c>
    </row>
    <row r="96" spans="1:23" x14ac:dyDescent="0.25">
      <c r="A96" s="10">
        <f t="shared" si="5"/>
        <v>2040</v>
      </c>
      <c r="B96" s="30" t="s">
        <v>9</v>
      </c>
      <c r="C96" s="31">
        <f t="shared" si="4"/>
        <v>182816</v>
      </c>
      <c r="D96" s="31">
        <v>31125</v>
      </c>
      <c r="E96" s="31">
        <v>521</v>
      </c>
      <c r="F96" s="31">
        <v>114</v>
      </c>
      <c r="G96" s="32">
        <v>7</v>
      </c>
      <c r="H96" s="31">
        <v>175</v>
      </c>
      <c r="I96" s="33">
        <v>99201</v>
      </c>
      <c r="J96" s="31">
        <v>12015</v>
      </c>
      <c r="K96" s="31">
        <v>203</v>
      </c>
      <c r="L96" s="31">
        <v>20</v>
      </c>
      <c r="M96" s="31">
        <v>4</v>
      </c>
      <c r="N96" s="31">
        <v>30</v>
      </c>
      <c r="O96" s="31">
        <f t="shared" si="6"/>
        <v>60000</v>
      </c>
      <c r="Q96">
        <v>95</v>
      </c>
      <c r="V96">
        <v>60000</v>
      </c>
      <c r="W96">
        <v>242816</v>
      </c>
    </row>
    <row r="97" spans="1:23" x14ac:dyDescent="0.25">
      <c r="A97" s="10">
        <f t="shared" si="5"/>
        <v>2041</v>
      </c>
      <c r="B97" s="30" t="s">
        <v>9</v>
      </c>
      <c r="C97" s="31">
        <f t="shared" si="4"/>
        <v>185596</v>
      </c>
      <c r="D97" s="31">
        <v>31395</v>
      </c>
      <c r="E97" s="31">
        <v>523</v>
      </c>
      <c r="F97" s="31">
        <v>114</v>
      </c>
      <c r="G97" s="32">
        <v>7</v>
      </c>
      <c r="H97" s="31">
        <v>175</v>
      </c>
      <c r="I97" s="33">
        <v>100862</v>
      </c>
      <c r="J97" s="31">
        <v>12116</v>
      </c>
      <c r="K97" s="31">
        <v>206</v>
      </c>
      <c r="L97" s="31">
        <v>21</v>
      </c>
      <c r="M97" s="31">
        <v>4</v>
      </c>
      <c r="N97" s="31">
        <v>30</v>
      </c>
      <c r="O97" s="31">
        <f t="shared" si="6"/>
        <v>60000</v>
      </c>
      <c r="Q97">
        <v>96</v>
      </c>
      <c r="V97">
        <v>60000</v>
      </c>
      <c r="W97">
        <v>245596</v>
      </c>
    </row>
    <row r="98" spans="1:23" x14ac:dyDescent="0.25">
      <c r="A98" s="10">
        <f t="shared" si="5"/>
        <v>2042</v>
      </c>
      <c r="B98" s="30" t="s">
        <v>9</v>
      </c>
      <c r="C98" s="31">
        <f t="shared" si="4"/>
        <v>188388</v>
      </c>
      <c r="D98" s="31">
        <v>31669</v>
      </c>
      <c r="E98" s="31">
        <v>525</v>
      </c>
      <c r="F98" s="31">
        <v>115</v>
      </c>
      <c r="G98" s="32">
        <v>7</v>
      </c>
      <c r="H98" s="31">
        <v>175</v>
      </c>
      <c r="I98" s="33">
        <v>102533</v>
      </c>
      <c r="J98" s="31">
        <v>12218</v>
      </c>
      <c r="K98" s="31">
        <v>209</v>
      </c>
      <c r="L98" s="31">
        <v>21</v>
      </c>
      <c r="M98" s="31">
        <v>4</v>
      </c>
      <c r="N98" s="31">
        <v>30</v>
      </c>
      <c r="O98" s="31">
        <f t="shared" si="6"/>
        <v>60000</v>
      </c>
      <c r="Q98">
        <v>97</v>
      </c>
      <c r="V98">
        <v>60000</v>
      </c>
      <c r="W98">
        <v>248388</v>
      </c>
    </row>
    <row r="99" spans="1:23" x14ac:dyDescent="0.25">
      <c r="A99" s="10">
        <f t="shared" si="5"/>
        <v>2043</v>
      </c>
      <c r="B99" s="30" t="s">
        <v>9</v>
      </c>
      <c r="C99" s="31">
        <f t="shared" si="4"/>
        <v>191191</v>
      </c>
      <c r="D99" s="31">
        <v>31945</v>
      </c>
      <c r="E99" s="31">
        <v>526</v>
      </c>
      <c r="F99" s="31">
        <v>116</v>
      </c>
      <c r="G99" s="32">
        <v>7</v>
      </c>
      <c r="H99" s="31">
        <v>175</v>
      </c>
      <c r="I99" s="33">
        <v>104203</v>
      </c>
      <c r="J99" s="31">
        <v>12325</v>
      </c>
      <c r="K99" s="31">
        <v>212</v>
      </c>
      <c r="L99" s="31">
        <v>22</v>
      </c>
      <c r="M99" s="31">
        <v>4</v>
      </c>
      <c r="N99" s="31">
        <v>30</v>
      </c>
      <c r="O99" s="31">
        <f t="shared" si="6"/>
        <v>60000</v>
      </c>
      <c r="Q99">
        <v>98</v>
      </c>
      <c r="V99">
        <v>60000</v>
      </c>
      <c r="W99">
        <v>251191</v>
      </c>
    </row>
    <row r="100" spans="1:23" x14ac:dyDescent="0.25">
      <c r="A100" s="10">
        <f t="shared" si="5"/>
        <v>2044</v>
      </c>
      <c r="B100" s="30" t="s">
        <v>9</v>
      </c>
      <c r="C100" s="31">
        <f t="shared" si="4"/>
        <v>194083</v>
      </c>
      <c r="D100" s="31">
        <v>32227</v>
      </c>
      <c r="E100" s="31">
        <v>528</v>
      </c>
      <c r="F100" s="31">
        <v>116</v>
      </c>
      <c r="G100" s="32">
        <v>7</v>
      </c>
      <c r="H100" s="31">
        <v>175</v>
      </c>
      <c r="I100" s="33">
        <v>105894</v>
      </c>
      <c r="J100" s="31">
        <v>12430</v>
      </c>
      <c r="K100" s="31">
        <v>215</v>
      </c>
      <c r="L100" s="31">
        <v>22</v>
      </c>
      <c r="M100" s="31">
        <v>4</v>
      </c>
      <c r="N100" s="31">
        <v>30</v>
      </c>
      <c r="O100" s="31">
        <f t="shared" si="6"/>
        <v>60000</v>
      </c>
      <c r="Q100">
        <v>99</v>
      </c>
      <c r="V100">
        <v>60000</v>
      </c>
      <c r="W100">
        <v>254083</v>
      </c>
    </row>
    <row r="101" spans="1:23" x14ac:dyDescent="0.25">
      <c r="A101" s="10">
        <f t="shared" si="5"/>
        <v>2045</v>
      </c>
      <c r="B101" s="30" t="s">
        <v>9</v>
      </c>
      <c r="C101" s="31">
        <f t="shared" si="4"/>
        <v>196917</v>
      </c>
      <c r="D101" s="31">
        <v>32510</v>
      </c>
      <c r="E101" s="31">
        <v>530</v>
      </c>
      <c r="F101" s="31">
        <v>117</v>
      </c>
      <c r="G101" s="32">
        <v>7</v>
      </c>
      <c r="H101" s="31">
        <v>175</v>
      </c>
      <c r="I101" s="33">
        <v>107588</v>
      </c>
      <c r="J101" s="31">
        <v>12538</v>
      </c>
      <c r="K101" s="31">
        <v>218</v>
      </c>
      <c r="L101" s="31">
        <v>22</v>
      </c>
      <c r="M101" s="31">
        <v>4</v>
      </c>
      <c r="N101" s="31">
        <v>30</v>
      </c>
      <c r="O101" s="31">
        <f t="shared" si="6"/>
        <v>60000</v>
      </c>
      <c r="Q101">
        <v>100</v>
      </c>
      <c r="V101">
        <v>60000</v>
      </c>
      <c r="W101">
        <v>256917</v>
      </c>
    </row>
    <row r="102" spans="1:23" x14ac:dyDescent="0.25">
      <c r="A102" s="10">
        <f t="shared" si="5"/>
        <v>2046</v>
      </c>
      <c r="B102" s="30" t="s">
        <v>9</v>
      </c>
      <c r="C102" s="31">
        <f t="shared" si="4"/>
        <v>199748</v>
      </c>
      <c r="D102" s="31">
        <v>32796</v>
      </c>
      <c r="E102" s="31">
        <v>531</v>
      </c>
      <c r="F102" s="31">
        <v>117</v>
      </c>
      <c r="G102" s="32">
        <v>7</v>
      </c>
      <c r="H102" s="31">
        <v>175</v>
      </c>
      <c r="I102" s="33">
        <v>109290</v>
      </c>
      <c r="J102" s="31">
        <v>12648</v>
      </c>
      <c r="K102" s="31">
        <v>221</v>
      </c>
      <c r="L102" s="31">
        <v>22</v>
      </c>
      <c r="M102" s="31">
        <v>4</v>
      </c>
      <c r="N102" s="31">
        <v>30</v>
      </c>
      <c r="O102" s="31">
        <f t="shared" si="6"/>
        <v>60000</v>
      </c>
      <c r="Q102">
        <v>101</v>
      </c>
      <c r="V102">
        <v>60000</v>
      </c>
      <c r="W102">
        <v>259748</v>
      </c>
    </row>
    <row r="103" spans="1:23" x14ac:dyDescent="0.25">
      <c r="A103" s="10">
        <f t="shared" si="5"/>
        <v>2047</v>
      </c>
      <c r="B103" s="30" t="s">
        <v>9</v>
      </c>
      <c r="C103" s="31">
        <f t="shared" si="4"/>
        <v>202579</v>
      </c>
      <c r="D103" s="31">
        <v>33085</v>
      </c>
      <c r="E103" s="31">
        <v>533</v>
      </c>
      <c r="F103" s="31">
        <v>118</v>
      </c>
      <c r="G103" s="32">
        <v>7</v>
      </c>
      <c r="H103" s="31">
        <v>175</v>
      </c>
      <c r="I103" s="33">
        <v>111004</v>
      </c>
      <c r="J103" s="31">
        <v>12759</v>
      </c>
      <c r="K103" s="31">
        <v>224</v>
      </c>
      <c r="L103" s="31">
        <v>23</v>
      </c>
      <c r="M103" s="31">
        <v>4</v>
      </c>
      <c r="N103" s="31">
        <v>30</v>
      </c>
      <c r="O103" s="31">
        <f t="shared" si="6"/>
        <v>60000</v>
      </c>
      <c r="Q103">
        <v>102</v>
      </c>
      <c r="V103">
        <v>60000</v>
      </c>
      <c r="W103">
        <v>262579</v>
      </c>
    </row>
    <row r="104" spans="1:23" x14ac:dyDescent="0.25">
      <c r="A104" s="10">
        <f t="shared" si="5"/>
        <v>2048</v>
      </c>
      <c r="B104" s="30" t="s">
        <v>9</v>
      </c>
      <c r="C104" s="31">
        <f t="shared" si="4"/>
        <v>205479</v>
      </c>
      <c r="D104" s="31">
        <v>33380</v>
      </c>
      <c r="E104" s="31">
        <v>534</v>
      </c>
      <c r="F104" s="31">
        <v>119</v>
      </c>
      <c r="G104" s="32">
        <v>7</v>
      </c>
      <c r="H104" s="31">
        <v>175</v>
      </c>
      <c r="I104" s="33">
        <v>112730</v>
      </c>
      <c r="J104" s="31">
        <v>12872</v>
      </c>
      <c r="K104" s="31">
        <v>228</v>
      </c>
      <c r="L104" s="31">
        <v>23</v>
      </c>
      <c r="M104" s="31">
        <v>4</v>
      </c>
      <c r="N104" s="31">
        <v>30</v>
      </c>
      <c r="O104" s="31">
        <f t="shared" si="6"/>
        <v>60000</v>
      </c>
      <c r="Q104">
        <v>103</v>
      </c>
      <c r="V104">
        <v>60000</v>
      </c>
      <c r="W104">
        <v>265479</v>
      </c>
    </row>
    <row r="105" spans="1:23" x14ac:dyDescent="0.25">
      <c r="A105" s="10">
        <f t="shared" si="5"/>
        <v>2049</v>
      </c>
      <c r="B105" s="30" t="s">
        <v>9</v>
      </c>
      <c r="C105" s="31">
        <f t="shared" si="4"/>
        <v>208388</v>
      </c>
      <c r="D105" s="31">
        <v>33678</v>
      </c>
      <c r="E105" s="31">
        <v>536</v>
      </c>
      <c r="F105" s="31">
        <v>119</v>
      </c>
      <c r="G105" s="32">
        <v>7</v>
      </c>
      <c r="H105" s="31">
        <v>175</v>
      </c>
      <c r="I105" s="33">
        <v>114463</v>
      </c>
      <c r="J105" s="31">
        <v>12987</v>
      </c>
      <c r="K105" s="31">
        <v>231</v>
      </c>
      <c r="L105" s="31">
        <v>23</v>
      </c>
      <c r="M105" s="31">
        <v>4</v>
      </c>
      <c r="N105" s="31">
        <v>30</v>
      </c>
      <c r="O105" s="31">
        <f t="shared" si="6"/>
        <v>60000</v>
      </c>
      <c r="Q105">
        <v>104</v>
      </c>
      <c r="V105">
        <v>60000</v>
      </c>
      <c r="W105">
        <v>268388</v>
      </c>
    </row>
    <row r="106" spans="1:23" x14ac:dyDescent="0.25">
      <c r="A106" s="10">
        <f t="shared" si="5"/>
        <v>2050</v>
      </c>
      <c r="B106" s="30" t="s">
        <v>9</v>
      </c>
      <c r="C106" s="31">
        <f t="shared" si="4"/>
        <v>211306</v>
      </c>
      <c r="D106" s="31">
        <v>33979</v>
      </c>
      <c r="E106" s="31">
        <v>537</v>
      </c>
      <c r="F106" s="31">
        <v>119</v>
      </c>
      <c r="G106" s="32">
        <v>6</v>
      </c>
      <c r="H106" s="31">
        <v>175</v>
      </c>
      <c r="I106" s="33">
        <v>116206</v>
      </c>
      <c r="J106" s="31">
        <v>13103</v>
      </c>
      <c r="K106" s="31">
        <v>234</v>
      </c>
      <c r="L106" s="31">
        <v>24</v>
      </c>
      <c r="M106" s="31">
        <v>4</v>
      </c>
      <c r="N106" s="31">
        <v>30</v>
      </c>
      <c r="O106" s="31">
        <f t="shared" si="6"/>
        <v>60000</v>
      </c>
      <c r="Q106">
        <v>105</v>
      </c>
      <c r="V106">
        <v>60000</v>
      </c>
      <c r="W106">
        <v>271306</v>
      </c>
    </row>
    <row r="108" spans="1:23" x14ac:dyDescent="0.25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A319-26B8-4017-B00E-F19D4745E1C1}">
  <sheetPr codeName="Sheet6">
    <tabColor theme="6" tint="0.59999389629810485"/>
  </sheetPr>
  <dimension ref="A1:U108"/>
  <sheetViews>
    <sheetView zoomScale="90" zoomScaleNormal="90" workbookViewId="0">
      <selection activeCell="E5" sqref="E5"/>
    </sheetView>
  </sheetViews>
  <sheetFormatPr defaultRowHeight="15" x14ac:dyDescent="0.25"/>
  <cols>
    <col min="1" max="1" width="7.5703125" bestFit="1" customWidth="1"/>
    <col min="2" max="2" width="14.85546875" bestFit="1" customWidth="1"/>
    <col min="3" max="4" width="12.140625" bestFit="1" customWidth="1"/>
    <col min="5" max="5" width="11.42578125" bestFit="1" customWidth="1"/>
    <col min="6" max="6" width="11.42578125" customWidth="1"/>
    <col min="7" max="7" width="11.42578125" bestFit="1" customWidth="1"/>
    <col min="8" max="8" width="17.140625" bestFit="1" customWidth="1"/>
    <col min="9" max="9" width="12.140625" bestFit="1" customWidth="1"/>
    <col min="10" max="10" width="11.140625" bestFit="1" customWidth="1"/>
    <col min="11" max="11" width="10.7109375" bestFit="1" customWidth="1"/>
    <col min="12" max="12" width="10.7109375" customWidth="1"/>
    <col min="13" max="13" width="10.7109375" bestFit="1" customWidth="1"/>
    <col min="14" max="14" width="16.42578125" bestFit="1" customWidth="1"/>
    <col min="15" max="15" width="16.42578125" customWidth="1"/>
    <col min="17" max="17" width="4.42578125" bestFit="1" customWidth="1"/>
    <col min="19" max="19" width="9.85546875" bestFit="1" customWidth="1"/>
    <col min="21" max="21" width="12.140625" bestFit="1" customWidth="1"/>
  </cols>
  <sheetData>
    <row r="1" spans="1:21" x14ac:dyDescent="0.25">
      <c r="A1" s="9" t="s">
        <v>31</v>
      </c>
      <c r="B1" s="9"/>
    </row>
    <row r="2" spans="1:21" x14ac:dyDescent="0.25">
      <c r="A2" s="20" t="s">
        <v>24</v>
      </c>
      <c r="B2" s="20" t="s">
        <v>20</v>
      </c>
      <c r="C2" s="21" t="s">
        <v>14</v>
      </c>
      <c r="D2" s="21" t="s">
        <v>15</v>
      </c>
      <c r="E2" s="21" t="s">
        <v>16</v>
      </c>
      <c r="F2" s="21" t="s">
        <v>65</v>
      </c>
      <c r="G2" s="22" t="s">
        <v>17</v>
      </c>
      <c r="H2" s="21" t="s">
        <v>67</v>
      </c>
      <c r="I2" s="23" t="s">
        <v>10</v>
      </c>
      <c r="J2" s="21" t="s">
        <v>11</v>
      </c>
      <c r="K2" s="21" t="s">
        <v>12</v>
      </c>
      <c r="L2" s="21" t="s">
        <v>61</v>
      </c>
      <c r="M2" s="21" t="s">
        <v>13</v>
      </c>
      <c r="N2" s="21" t="s">
        <v>66</v>
      </c>
      <c r="O2" s="21" t="s">
        <v>73</v>
      </c>
      <c r="Q2">
        <v>1</v>
      </c>
    </row>
    <row r="3" spans="1:21" x14ac:dyDescent="0.25">
      <c r="A3" s="15">
        <f>Customers!$A3</f>
        <v>2025</v>
      </c>
      <c r="B3" s="30" t="s">
        <v>3</v>
      </c>
      <c r="C3" s="34">
        <f>Count[[#This Row],[WA503]]/SUM(Count[[#This Row],[WA503]]+Count[[#This Row],[WA503 - LI]])*U3</f>
        <v>12865465.250922387</v>
      </c>
      <c r="D3" s="34">
        <v>9497029.0150734596</v>
      </c>
      <c r="E3" s="34">
        <v>1339483.6119204452</v>
      </c>
      <c r="F3" s="34">
        <v>1552560.4084516247</v>
      </c>
      <c r="G3" s="35">
        <v>213756.16993458936</v>
      </c>
      <c r="H3" s="34">
        <v>10518950.673131667</v>
      </c>
      <c r="I3" s="36">
        <v>5475742.0735163903</v>
      </c>
      <c r="J3" s="34">
        <v>3212206.386629323</v>
      </c>
      <c r="K3" s="34">
        <v>381404.92292985145</v>
      </c>
      <c r="L3" s="34">
        <v>254481.79573244436</v>
      </c>
      <c r="M3" s="34">
        <v>226870.95083524621</v>
      </c>
      <c r="N3" s="34">
        <v>1302190.6258833352</v>
      </c>
      <c r="O3" s="51">
        <f>Count[[#This Row],[WA503 - LI]]/SUM(Count[[#This Row],[WA503 - LI]],Count[[#This Row],[WA503]])*U3</f>
        <v>829965.7607748037</v>
      </c>
      <c r="Q3">
        <v>2</v>
      </c>
      <c r="U3">
        <v>13695431.01169719</v>
      </c>
    </row>
    <row r="4" spans="1:21" x14ac:dyDescent="0.25">
      <c r="A4" s="15">
        <f>Customers!$A4</f>
        <v>2026</v>
      </c>
      <c r="B4" s="30" t="s">
        <v>3</v>
      </c>
      <c r="C4" s="34">
        <f>Count[[#This Row],[WA503]]/SUM(Count[[#This Row],[WA503]]+Count[[#This Row],[WA503 - LI]])*U4</f>
        <v>12702362.529190535</v>
      </c>
      <c r="D4" s="34">
        <v>9611746.4096789174</v>
      </c>
      <c r="E4" s="34">
        <v>1352203.6250214314</v>
      </c>
      <c r="F4" s="34">
        <v>1567735.523995626</v>
      </c>
      <c r="G4" s="35">
        <v>212961.54439607408</v>
      </c>
      <c r="H4" s="34">
        <v>10571545.426497309</v>
      </c>
      <c r="I4" s="36">
        <v>5592181.4024023246</v>
      </c>
      <c r="J4" s="34">
        <v>3246665.0899962401</v>
      </c>
      <c r="K4" s="34">
        <v>389070.18791107199</v>
      </c>
      <c r="L4" s="34">
        <v>258913.44523224444</v>
      </c>
      <c r="M4" s="34">
        <v>225880.9191666744</v>
      </c>
      <c r="N4" s="34">
        <v>1308701.5790127493</v>
      </c>
      <c r="O4" s="51">
        <f>Count[[#This Row],[WA503 - LI]]/SUM(Count[[#This Row],[WA503 - LI]],Count[[#This Row],[WA503]])*U4</f>
        <v>1159250.6077747096</v>
      </c>
      <c r="Q4">
        <v>3</v>
      </c>
      <c r="U4">
        <v>13861613.136965243</v>
      </c>
    </row>
    <row r="5" spans="1:21" x14ac:dyDescent="0.25">
      <c r="A5" s="15">
        <f>Customers!$A5</f>
        <v>2027</v>
      </c>
      <c r="B5" s="30" t="s">
        <v>3</v>
      </c>
      <c r="C5" s="34">
        <f>Count[[#This Row],[WA503]]/SUM(Count[[#This Row],[WA503]]+Count[[#This Row],[WA503 - LI]])*U5</f>
        <v>12541701.099989427</v>
      </c>
      <c r="D5" s="34">
        <v>9722846.7721682731</v>
      </c>
      <c r="E5" s="34">
        <v>1365221.6202437459</v>
      </c>
      <c r="F5" s="34">
        <v>1588663.8656907449</v>
      </c>
      <c r="G5" s="35">
        <v>212188.56897142204</v>
      </c>
      <c r="H5" s="34">
        <v>10624403.153629787</v>
      </c>
      <c r="I5" s="36">
        <v>5708301.726228768</v>
      </c>
      <c r="J5" s="34">
        <v>3281359.1603438025</v>
      </c>
      <c r="K5" s="34">
        <v>395416.53251860291</v>
      </c>
      <c r="L5" s="34">
        <v>258450.36320710534</v>
      </c>
      <c r="M5" s="34">
        <v>224877.69638580497</v>
      </c>
      <c r="N5" s="34">
        <v>1315245.0869078117</v>
      </c>
      <c r="O5" s="51">
        <f>Count[[#This Row],[WA503 - LI]]/SUM(Count[[#This Row],[WA503 - LI]],Count[[#This Row],[WA503]])*U5</f>
        <v>1485215.6586414143</v>
      </c>
      <c r="Q5">
        <v>4</v>
      </c>
      <c r="U5">
        <v>14026916.75863084</v>
      </c>
    </row>
    <row r="6" spans="1:21" x14ac:dyDescent="0.25">
      <c r="A6" s="15">
        <f>Customers!$A6</f>
        <v>2028</v>
      </c>
      <c r="B6" s="30" t="s">
        <v>3</v>
      </c>
      <c r="C6" s="34">
        <f>Count[[#This Row],[WA503]]/SUM(Count[[#This Row],[WA503]]+Count[[#This Row],[WA503 - LI]])*U6</f>
        <v>12437813.221391791</v>
      </c>
      <c r="D6" s="34">
        <v>9874623.3231248986</v>
      </c>
      <c r="E6" s="34">
        <v>1393900.0316935906</v>
      </c>
      <c r="F6" s="34">
        <v>1601011.5664068758</v>
      </c>
      <c r="G6" s="35">
        <v>212162.8746413982</v>
      </c>
      <c r="H6" s="34">
        <v>10677525.169397939</v>
      </c>
      <c r="I6" s="36">
        <v>5849406.2034866065</v>
      </c>
      <c r="J6" s="34">
        <v>3329631.9359913878</v>
      </c>
      <c r="K6" s="34">
        <v>408964.01565820904</v>
      </c>
      <c r="L6" s="34">
        <v>259249.75514680526</v>
      </c>
      <c r="M6" s="34">
        <v>224778.82321356886</v>
      </c>
      <c r="N6" s="34">
        <v>1321821.3123423518</v>
      </c>
      <c r="O6" s="51">
        <f>Count[[#This Row],[WA503 - LI]]/SUM(Count[[#This Row],[WA503 - LI]],Count[[#This Row],[WA503]])*U6</f>
        <v>1811690.3824850414</v>
      </c>
      <c r="Q6">
        <v>5</v>
      </c>
      <c r="U6">
        <v>14249503.603876833</v>
      </c>
    </row>
    <row r="7" spans="1:21" x14ac:dyDescent="0.25">
      <c r="A7" s="15">
        <f>Customers!$A7</f>
        <v>2029</v>
      </c>
      <c r="B7" s="30" t="s">
        <v>3</v>
      </c>
      <c r="C7" s="34">
        <f>Count[[#This Row],[WA503]]/SUM(Count[[#This Row],[WA503]]+Count[[#This Row],[WA503 - LI]])*U7</f>
        <v>12234515.279869625</v>
      </c>
      <c r="D7" s="34">
        <v>9946854.4286444243</v>
      </c>
      <c r="E7" s="34">
        <v>1406803.7356761529</v>
      </c>
      <c r="F7" s="34">
        <v>1640437.5611159289</v>
      </c>
      <c r="G7" s="35">
        <v>210755.67780305</v>
      </c>
      <c r="H7" s="34">
        <v>10730912.795244936</v>
      </c>
      <c r="I7" s="36">
        <v>5939058.7410140168</v>
      </c>
      <c r="J7" s="34">
        <v>3349377.1157307294</v>
      </c>
      <c r="K7" s="34">
        <v>414182.17719544453</v>
      </c>
      <c r="L7" s="34">
        <v>277616.03210006002</v>
      </c>
      <c r="M7" s="34">
        <v>223189.04512999998</v>
      </c>
      <c r="N7" s="34">
        <v>1328430.4189040642</v>
      </c>
      <c r="O7" s="51">
        <f>Count[[#This Row],[WA503 - LI]]/SUM(Count[[#This Row],[WA503 - LI]],Count[[#This Row],[WA503]])*U7</f>
        <v>2122714.0757895345</v>
      </c>
      <c r="Q7">
        <v>6</v>
      </c>
      <c r="U7">
        <v>14357229.355659159</v>
      </c>
    </row>
    <row r="8" spans="1:21" x14ac:dyDescent="0.25">
      <c r="A8" s="15">
        <f>Customers!$A8</f>
        <v>2030</v>
      </c>
      <c r="B8" s="30" t="s">
        <v>3</v>
      </c>
      <c r="C8" s="34">
        <f>Count[[#This Row],[WA503]]/SUM(Count[[#This Row],[WA503]]+Count[[#This Row],[WA503 - LI]])*U8</f>
        <v>12075525.018293876</v>
      </c>
      <c r="D8" s="34">
        <v>10056350.09924259</v>
      </c>
      <c r="E8" s="34">
        <v>1418679.9173849309</v>
      </c>
      <c r="F8" s="34">
        <v>1628728.2437426341</v>
      </c>
      <c r="G8" s="35">
        <v>209980.03771427897</v>
      </c>
      <c r="H8" s="34">
        <v>10784567.359221166</v>
      </c>
      <c r="I8" s="36">
        <v>6053157.488376027</v>
      </c>
      <c r="J8" s="34">
        <v>3382779.1369511378</v>
      </c>
      <c r="K8" s="34">
        <v>421886.90187956498</v>
      </c>
      <c r="L8" s="34">
        <v>283087.28133595997</v>
      </c>
      <c r="M8" s="34">
        <v>221935.85284000001</v>
      </c>
      <c r="N8" s="34">
        <v>1335072.570998583</v>
      </c>
      <c r="O8" s="51">
        <f>Count[[#This Row],[WA503 - LI]]/SUM(Count[[#This Row],[WA503 - LI]],Count[[#This Row],[WA503]])*U8</f>
        <v>2439166.9652246879</v>
      </c>
      <c r="Q8">
        <v>7</v>
      </c>
      <c r="U8">
        <v>14514691.983518563</v>
      </c>
    </row>
    <row r="9" spans="1:21" x14ac:dyDescent="0.25">
      <c r="A9" s="15">
        <f>Customers!$A9</f>
        <v>2031</v>
      </c>
      <c r="B9" s="30" t="s">
        <v>3</v>
      </c>
      <c r="C9" s="34">
        <f>Count[[#This Row],[WA503]]/SUM(Count[[#This Row],[WA503]]+Count[[#This Row],[WA503 - LI]])*U9</f>
        <v>11921755.903400658</v>
      </c>
      <c r="D9" s="34">
        <v>10164989.753139431</v>
      </c>
      <c r="E9" s="34">
        <v>1432308.1105290749</v>
      </c>
      <c r="F9" s="34">
        <v>1632053.9511266761</v>
      </c>
      <c r="G9" s="35">
        <v>209362.42736968899</v>
      </c>
      <c r="H9" s="34">
        <v>10838490.196017269</v>
      </c>
      <c r="I9" s="36">
        <v>6166035.5814384464</v>
      </c>
      <c r="J9" s="34">
        <v>3416584.366733823</v>
      </c>
      <c r="K9" s="34">
        <v>428949.97594094952</v>
      </c>
      <c r="L9" s="34">
        <v>282729.21947752999</v>
      </c>
      <c r="M9" s="34">
        <v>221329.36858000004</v>
      </c>
      <c r="N9" s="34">
        <v>1341747.9338535757</v>
      </c>
      <c r="O9" s="51">
        <f>Count[[#This Row],[WA503 - LI]]/SUM(Count[[#This Row],[WA503 - LI]],Count[[#This Row],[WA503]])*U9</f>
        <v>2755791.5534249325</v>
      </c>
      <c r="Q9">
        <v>8</v>
      </c>
      <c r="U9">
        <v>14677547.45682559</v>
      </c>
    </row>
    <row r="10" spans="1:21" x14ac:dyDescent="0.25">
      <c r="A10" s="15">
        <f>Customers!$A10</f>
        <v>2032</v>
      </c>
      <c r="B10" s="30" t="s">
        <v>3</v>
      </c>
      <c r="C10" s="34">
        <f>Count[[#This Row],[WA503]]/SUM(Count[[#This Row],[WA503]]+Count[[#This Row],[WA503 - LI]])*U10</f>
        <v>11804906.698506357</v>
      </c>
      <c r="D10" s="34">
        <v>10307543.591809567</v>
      </c>
      <c r="E10" s="34">
        <v>1448589.5964352088</v>
      </c>
      <c r="F10" s="34">
        <v>1665574.4180692602</v>
      </c>
      <c r="G10" s="35">
        <v>209181.56811095</v>
      </c>
      <c r="H10" s="34">
        <v>10892682.646997347</v>
      </c>
      <c r="I10" s="36">
        <v>6303989.0919303447</v>
      </c>
      <c r="J10" s="34">
        <v>3462921.557579794</v>
      </c>
      <c r="K10" s="34">
        <v>437538.19054483942</v>
      </c>
      <c r="L10" s="34">
        <v>283323.49049740005</v>
      </c>
      <c r="M10" s="34">
        <v>220801.74354000002</v>
      </c>
      <c r="N10" s="34">
        <v>1348456.6735228444</v>
      </c>
      <c r="O10" s="51">
        <f>Count[[#This Row],[WA503 - LI]]/SUM(Count[[#This Row],[WA503 - LI]],Count[[#This Row],[WA503]])*U10</f>
        <v>3081227.5369933983</v>
      </c>
      <c r="Q10">
        <v>9</v>
      </c>
      <c r="U10">
        <v>14886134.235499755</v>
      </c>
    </row>
    <row r="11" spans="1:21" x14ac:dyDescent="0.25">
      <c r="A11" s="15">
        <f>Customers!$A11</f>
        <v>2033</v>
      </c>
      <c r="B11" s="30" t="s">
        <v>3</v>
      </c>
      <c r="C11" s="34">
        <f>Count[[#This Row],[WA503]]/SUM(Count[[#This Row],[WA503]]+Count[[#This Row],[WA503 - LI]])*U11</f>
        <v>11602165.798739202</v>
      </c>
      <c r="D11" s="34">
        <v>10376984.436229657</v>
      </c>
      <c r="E11" s="34">
        <v>1466160.7979295061</v>
      </c>
      <c r="F11" s="34">
        <v>1656373.42187258</v>
      </c>
      <c r="G11" s="35">
        <v>207753.078305367</v>
      </c>
      <c r="H11" s="34">
        <v>10947146.060232339</v>
      </c>
      <c r="I11" s="36">
        <v>6390097.4014937328</v>
      </c>
      <c r="J11" s="34">
        <v>3481191.901159599</v>
      </c>
      <c r="K11" s="34">
        <v>443281.4897246827</v>
      </c>
      <c r="L11" s="34">
        <v>302993.623051</v>
      </c>
      <c r="M11" s="34">
        <v>218962.15215000001</v>
      </c>
      <c r="N11" s="34">
        <v>1355198.9568904587</v>
      </c>
      <c r="O11" s="51">
        <f>Count[[#This Row],[WA503 - LI]]/SUM(Count[[#This Row],[WA503 - LI]],Count[[#This Row],[WA503]])*U11</f>
        <v>3382653.2696514623</v>
      </c>
      <c r="Q11">
        <v>10</v>
      </c>
      <c r="U11">
        <v>14984819.068390666</v>
      </c>
    </row>
    <row r="12" spans="1:21" x14ac:dyDescent="0.25">
      <c r="A12" s="15">
        <f>Customers!$A12</f>
        <v>2034</v>
      </c>
      <c r="B12" s="30" t="s">
        <v>3</v>
      </c>
      <c r="C12" s="34">
        <f>Count[[#This Row],[WA503]]/SUM(Count[[#This Row],[WA503]]+Count[[#This Row],[WA503 - LI]])*U12</f>
        <v>11441127.697865069</v>
      </c>
      <c r="D12" s="34">
        <v>10479727.165886793</v>
      </c>
      <c r="E12" s="34">
        <v>1479371.0811007197</v>
      </c>
      <c r="F12" s="34">
        <v>1683336.1301783901</v>
      </c>
      <c r="G12" s="35">
        <v>206914.86031950504</v>
      </c>
      <c r="H12" s="34">
        <v>11001881.79053349</v>
      </c>
      <c r="I12" s="36">
        <v>6511448.7145427838</v>
      </c>
      <c r="J12" s="34">
        <v>3513523.8047134764</v>
      </c>
      <c r="K12" s="34">
        <v>452343.61341449647</v>
      </c>
      <c r="L12" s="34">
        <v>308413.15282444202</v>
      </c>
      <c r="M12" s="34">
        <v>217690.93006000001</v>
      </c>
      <c r="N12" s="34">
        <v>1361974.9516749098</v>
      </c>
      <c r="O12" s="51">
        <f>Count[[#This Row],[WA503 - LI]]/SUM(Count[[#This Row],[WA503 - LI]],Count[[#This Row],[WA503]])*U12</f>
        <v>3693144.4973273417</v>
      </c>
      <c r="Q12">
        <v>11</v>
      </c>
      <c r="U12">
        <v>15134272.195192412</v>
      </c>
    </row>
    <row r="13" spans="1:21" x14ac:dyDescent="0.25">
      <c r="A13" s="15">
        <f>Customers!$A13</f>
        <v>2035</v>
      </c>
      <c r="B13" s="30" t="s">
        <v>3</v>
      </c>
      <c r="C13" s="34">
        <f>Count[[#This Row],[WA503]]/SUM(Count[[#This Row],[WA503]]+Count[[#This Row],[WA503 - LI]])*U13</f>
        <v>11280449.485551298</v>
      </c>
      <c r="D13" s="34">
        <v>10584286.944301052</v>
      </c>
      <c r="E13" s="34">
        <v>1495141.8178634001</v>
      </c>
      <c r="F13" s="34">
        <v>1694440.82703492</v>
      </c>
      <c r="G13" s="35">
        <v>206101.38042445402</v>
      </c>
      <c r="H13" s="34">
        <v>11056891.199486161</v>
      </c>
      <c r="I13" s="36">
        <v>6636037.5609477498</v>
      </c>
      <c r="J13" s="34">
        <v>3545768.1755581312</v>
      </c>
      <c r="K13" s="34">
        <v>457569.75622139999</v>
      </c>
      <c r="L13" s="34">
        <v>308600.023185867</v>
      </c>
      <c r="M13" s="34">
        <v>216456.00118000002</v>
      </c>
      <c r="N13" s="34">
        <v>1368784.8264332875</v>
      </c>
      <c r="O13" s="51">
        <f>Count[[#This Row],[WA503 - LI]]/SUM(Count[[#This Row],[WA503 - LI]],Count[[#This Row],[WA503]])*U13</f>
        <v>4002430.2744646957</v>
      </c>
      <c r="Q13">
        <v>12</v>
      </c>
      <c r="U13">
        <v>15282879.760015994</v>
      </c>
    </row>
    <row r="14" spans="1:21" x14ac:dyDescent="0.25">
      <c r="A14" s="15">
        <f>Customers!$A14</f>
        <v>2036</v>
      </c>
      <c r="B14" s="30" t="s">
        <v>3</v>
      </c>
      <c r="C14" s="34">
        <f>Count[[#This Row],[WA503]]/SUM(Count[[#This Row],[WA503]]+Count[[#This Row],[WA503 - LI]])*U14</f>
        <v>11486261.395274939</v>
      </c>
      <c r="D14" s="34">
        <v>10728161.286992928</v>
      </c>
      <c r="E14" s="34">
        <v>1510707.9180130698</v>
      </c>
      <c r="F14" s="34">
        <v>1717823.4908110399</v>
      </c>
      <c r="G14" s="35">
        <v>206119.427619397</v>
      </c>
      <c r="H14" s="34">
        <v>11112175.655483589</v>
      </c>
      <c r="I14" s="36">
        <v>6794173.0067587402</v>
      </c>
      <c r="J14" s="34">
        <v>3593084.9044154598</v>
      </c>
      <c r="K14" s="34">
        <v>467347.35183489614</v>
      </c>
      <c r="L14" s="34">
        <v>309586.74073971796</v>
      </c>
      <c r="M14" s="34">
        <v>216613.99840000004</v>
      </c>
      <c r="N14" s="34">
        <v>1375628.7505654511</v>
      </c>
      <c r="O14" s="51">
        <f>Count[[#This Row],[WA503 - LI]]/SUM(Count[[#This Row],[WA503 - LI]],Count[[#This Row],[WA503]])*U14</f>
        <v>4011126.3428114746</v>
      </c>
      <c r="Q14">
        <v>13</v>
      </c>
      <c r="U14">
        <v>15497387.738086414</v>
      </c>
    </row>
    <row r="15" spans="1:21" x14ac:dyDescent="0.25">
      <c r="A15" s="15">
        <f>Customers!$A15</f>
        <v>2037</v>
      </c>
      <c r="B15" s="30" t="s">
        <v>3</v>
      </c>
      <c r="C15" s="34">
        <f>Count[[#This Row],[WA503]]/SUM(Count[[#This Row],[WA503]]+Count[[#This Row],[WA503 - LI]])*U15</f>
        <v>11599646.903373377</v>
      </c>
      <c r="D15" s="34">
        <v>10790582.037810957</v>
      </c>
      <c r="E15" s="34">
        <v>1518211.8450955111</v>
      </c>
      <c r="F15" s="34">
        <v>1752902.7030138401</v>
      </c>
      <c r="G15" s="35">
        <v>204763.83465226</v>
      </c>
      <c r="H15" s="34">
        <v>11167736.533761002</v>
      </c>
      <c r="I15" s="36">
        <v>6873756.1142748576</v>
      </c>
      <c r="J15" s="34">
        <v>3609320.847364245</v>
      </c>
      <c r="K15" s="34">
        <v>471496.1029898359</v>
      </c>
      <c r="L15" s="34">
        <v>328916.46165279002</v>
      </c>
      <c r="M15" s="34">
        <v>215084.88204999999</v>
      </c>
      <c r="N15" s="34">
        <v>1382506.8943182784</v>
      </c>
      <c r="O15" s="51">
        <f>Count[[#This Row],[WA503 - LI]]/SUM(Count[[#This Row],[WA503 - LI]],Count[[#This Row],[WA503]])*U15</f>
        <v>3987297.6310514682</v>
      </c>
      <c r="Q15">
        <v>14</v>
      </c>
      <c r="U15">
        <v>15586944.534424845</v>
      </c>
    </row>
    <row r="16" spans="1:21" x14ac:dyDescent="0.25">
      <c r="A16" s="15">
        <f>Customers!$A16</f>
        <v>2038</v>
      </c>
      <c r="B16" s="30" t="s">
        <v>3</v>
      </c>
      <c r="C16" s="34">
        <f>Count[[#This Row],[WA503]]/SUM(Count[[#This Row],[WA503]]+Count[[#This Row],[WA503 - LI]])*U16</f>
        <v>11756603.460458459</v>
      </c>
      <c r="D16" s="34">
        <v>10891262.766924284</v>
      </c>
      <c r="E16" s="34">
        <v>1541784.6664386811</v>
      </c>
      <c r="F16" s="34">
        <v>1749334.765731856</v>
      </c>
      <c r="G16" s="35">
        <v>204066.29804533403</v>
      </c>
      <c r="H16" s="34">
        <v>11223575.216429804</v>
      </c>
      <c r="I16" s="36">
        <v>6981934.5731681157</v>
      </c>
      <c r="J16" s="34">
        <v>3641407.4186468255</v>
      </c>
      <c r="K16" s="34">
        <v>479888.38033527706</v>
      </c>
      <c r="L16" s="34">
        <v>333737.79625620996</v>
      </c>
      <c r="M16" s="34">
        <v>214291.84405999994</v>
      </c>
      <c r="N16" s="34">
        <v>1389419.4287898706</v>
      </c>
      <c r="O16" s="51">
        <f>Count[[#This Row],[WA503 - LI]]/SUM(Count[[#This Row],[WA503 - LI]],Count[[#This Row],[WA503]])*U16</f>
        <v>3978792.8615283947</v>
      </c>
      <c r="Q16">
        <v>15</v>
      </c>
      <c r="U16">
        <v>15735396.321986854</v>
      </c>
    </row>
    <row r="17" spans="1:21" x14ac:dyDescent="0.25">
      <c r="A17" s="15">
        <f>Customers!$A17</f>
        <v>2039</v>
      </c>
      <c r="B17" s="30" t="s">
        <v>3</v>
      </c>
      <c r="C17" s="34">
        <f>Count[[#This Row],[WA503]]/SUM(Count[[#This Row],[WA503]]+Count[[#This Row],[WA503 - LI]])*U17</f>
        <v>11914119.556704765</v>
      </c>
      <c r="D17" s="34">
        <v>10994917.058592152</v>
      </c>
      <c r="E17" s="34">
        <v>1558143.7203227011</v>
      </c>
      <c r="F17" s="34">
        <v>1766886.9022451297</v>
      </c>
      <c r="G17" s="35">
        <v>203397.35004577003</v>
      </c>
      <c r="H17" s="34">
        <v>11279693.092511948</v>
      </c>
      <c r="I17" s="36">
        <v>7090144.7474266216</v>
      </c>
      <c r="J17" s="34">
        <v>3673133.5254548704</v>
      </c>
      <c r="K17" s="34">
        <v>488770.50141101494</v>
      </c>
      <c r="L17" s="34">
        <v>333849.47570761602</v>
      </c>
      <c r="M17" s="34">
        <v>213565.36526999998</v>
      </c>
      <c r="N17" s="34">
        <v>1396366.5259338184</v>
      </c>
      <c r="O17" s="51">
        <f>Count[[#This Row],[WA503 - LI]]/SUM(Count[[#This Row],[WA503 - LI]],Count[[#This Row],[WA503]])*U17</f>
        <v>3970534.9615208227</v>
      </c>
      <c r="Q17">
        <v>16</v>
      </c>
      <c r="U17">
        <v>15884654.518225588</v>
      </c>
    </row>
    <row r="18" spans="1:21" x14ac:dyDescent="0.25">
      <c r="A18" s="15">
        <f>Customers!$A18</f>
        <v>2040</v>
      </c>
      <c r="B18" s="30" t="s">
        <v>3</v>
      </c>
      <c r="C18" s="34">
        <f>Count[[#This Row],[WA503]]/SUM(Count[[#This Row],[WA503]]+Count[[#This Row],[WA503 - LI]])*U18</f>
        <v>12115336.586412413</v>
      </c>
      <c r="D18" s="34">
        <v>11135769.450464958</v>
      </c>
      <c r="E18" s="34">
        <v>1575473.1269470823</v>
      </c>
      <c r="F18" s="34">
        <v>1800404.8299283602</v>
      </c>
      <c r="G18" s="35">
        <v>203357.90243810997</v>
      </c>
      <c r="H18" s="34">
        <v>11336091.557974521</v>
      </c>
      <c r="I18" s="36">
        <v>7227373.3206671905</v>
      </c>
      <c r="J18" s="34">
        <v>3719814.3926382703</v>
      </c>
      <c r="K18" s="34">
        <v>497720.56703274994</v>
      </c>
      <c r="L18" s="34">
        <v>356684.34914424998</v>
      </c>
      <c r="M18" s="34">
        <v>213506.17872999999</v>
      </c>
      <c r="N18" s="34">
        <v>1403348.358563486</v>
      </c>
      <c r="O18" s="51">
        <f>Count[[#This Row],[WA503 - LI]]/SUM(Count[[#This Row],[WA503 - LI]],Count[[#This Row],[WA503]])*U18</f>
        <v>3976239.4712976152</v>
      </c>
      <c r="Q18">
        <v>17</v>
      </c>
      <c r="U18">
        <v>16091576.057710029</v>
      </c>
    </row>
    <row r="19" spans="1:21" x14ac:dyDescent="0.25">
      <c r="A19" s="15">
        <f>Customers!$A19</f>
        <v>2041</v>
      </c>
      <c r="B19" s="30" t="s">
        <v>3</v>
      </c>
      <c r="C19" s="34">
        <f>Count[[#This Row],[WA503]]/SUM(Count[[#This Row],[WA503]]+Count[[#This Row],[WA503 - LI]])*U19</f>
        <v>12223743.79251815</v>
      </c>
      <c r="D19" s="34">
        <v>11194505.168939631</v>
      </c>
      <c r="E19" s="34">
        <v>1579367.6895561398</v>
      </c>
      <c r="F19" s="34">
        <v>1796532.6751697697</v>
      </c>
      <c r="G19" s="35">
        <v>202046.15175335004</v>
      </c>
      <c r="H19" s="34">
        <v>11392772.015764382</v>
      </c>
      <c r="I19" s="36">
        <v>7303218.8231277252</v>
      </c>
      <c r="J19" s="34">
        <v>3735221.8028070694</v>
      </c>
      <c r="K19" s="34">
        <v>501475.52817262308</v>
      </c>
      <c r="L19" s="34">
        <v>360459.69694875967</v>
      </c>
      <c r="M19" s="34">
        <v>212036.12074000001</v>
      </c>
      <c r="N19" s="34">
        <v>1410365.1003563048</v>
      </c>
      <c r="O19" s="51">
        <f>Count[[#This Row],[WA503 - LI]]/SUM(Count[[#This Row],[WA503 - LI]],Count[[#This Row],[WA503]])*U19</f>
        <v>3951726.4787554098</v>
      </c>
      <c r="Q19">
        <v>18</v>
      </c>
      <c r="U19">
        <v>16175470.271273561</v>
      </c>
    </row>
    <row r="20" spans="1:21" x14ac:dyDescent="0.25">
      <c r="A20" s="15">
        <f>Customers!$A20</f>
        <v>2042</v>
      </c>
      <c r="B20" s="30" t="s">
        <v>3</v>
      </c>
      <c r="C20" s="34">
        <f>Count[[#This Row],[WA503]]/SUM(Count[[#This Row],[WA503]]+Count[[#This Row],[WA503 - LI]])*U20</f>
        <v>12376191.212851215</v>
      </c>
      <c r="D20" s="34">
        <v>11292963.025216738</v>
      </c>
      <c r="E20" s="34">
        <v>1597413.9812517476</v>
      </c>
      <c r="F20" s="34">
        <v>1832177.05779357</v>
      </c>
      <c r="G20" s="35">
        <v>201371.68865203197</v>
      </c>
      <c r="H20" s="34">
        <v>11449735.875843199</v>
      </c>
      <c r="I20" s="36">
        <v>7408253.0150986593</v>
      </c>
      <c r="J20" s="34">
        <v>3765727.0077342992</v>
      </c>
      <c r="K20" s="34">
        <v>508417.96093368699</v>
      </c>
      <c r="L20" s="34">
        <v>360363.16969638999</v>
      </c>
      <c r="M20" s="34">
        <v>211278.11735999995</v>
      </c>
      <c r="N20" s="34">
        <v>1417416.9258580867</v>
      </c>
      <c r="O20" s="51">
        <f>Count[[#This Row],[WA503 - LI]]/SUM(Count[[#This Row],[WA503 - LI]],Count[[#This Row],[WA503]])*U20</f>
        <v>3941713.2342350516</v>
      </c>
      <c r="Q20">
        <v>19</v>
      </c>
      <c r="U20">
        <v>16317904.447086267</v>
      </c>
    </row>
    <row r="21" spans="1:21" x14ac:dyDescent="0.25">
      <c r="A21" s="15">
        <f>Customers!$A21</f>
        <v>2043</v>
      </c>
      <c r="B21" s="30" t="s">
        <v>3</v>
      </c>
      <c r="C21" s="34">
        <f>Count[[#This Row],[WA503]]/SUM(Count[[#This Row],[WA503]]+Count[[#This Row],[WA503 - LI]])*U21</f>
        <v>12525450.054508679</v>
      </c>
      <c r="D21" s="34">
        <v>11388783.628182719</v>
      </c>
      <c r="E21" s="34">
        <v>1616882.3835044201</v>
      </c>
      <c r="F21" s="34">
        <v>1833106.4862446501</v>
      </c>
      <c r="G21" s="35">
        <v>200671.48729421</v>
      </c>
      <c r="H21" s="34">
        <v>11506984.555222422</v>
      </c>
      <c r="I21" s="36">
        <v>7511716.0902167205</v>
      </c>
      <c r="J21" s="34">
        <v>3795883.7653326564</v>
      </c>
      <c r="K21" s="34">
        <v>515197.57164187694</v>
      </c>
      <c r="L21" s="34">
        <v>359779.96513719001</v>
      </c>
      <c r="M21" s="34">
        <v>210471.96903000004</v>
      </c>
      <c r="N21" s="34">
        <v>1424504.0104873755</v>
      </c>
      <c r="O21" s="51">
        <f>Count[[#This Row],[WA503 - LI]]/SUM(Count[[#This Row],[WA503 - LI]],Count[[#This Row],[WA503]])*U21</f>
        <v>3930765.5866150642</v>
      </c>
      <c r="Q21">
        <v>20</v>
      </c>
      <c r="U21">
        <v>16456215.641123744</v>
      </c>
    </row>
    <row r="22" spans="1:21" x14ac:dyDescent="0.25">
      <c r="A22" s="15">
        <f>Customers!$A22</f>
        <v>2044</v>
      </c>
      <c r="B22" s="30" t="s">
        <v>3</v>
      </c>
      <c r="C22" s="34">
        <f>Count[[#This Row],[WA503]]/SUM(Count[[#This Row],[WA503]]+Count[[#This Row],[WA503 - LI]])*U22</f>
        <v>12723840.790713998</v>
      </c>
      <c r="D22" s="34">
        <v>11526703.978126172</v>
      </c>
      <c r="E22" s="34">
        <v>1636193.4411911801</v>
      </c>
      <c r="F22" s="34">
        <v>1862345.5676397099</v>
      </c>
      <c r="G22" s="35">
        <v>200612.54436535802</v>
      </c>
      <c r="H22" s="34">
        <v>11564519.477998547</v>
      </c>
      <c r="I22" s="36">
        <v>7647468.7049445473</v>
      </c>
      <c r="J22" s="34">
        <v>3841537.2904969803</v>
      </c>
      <c r="K22" s="34">
        <v>527030.67559285997</v>
      </c>
      <c r="L22" s="34">
        <v>382844.74461673514</v>
      </c>
      <c r="M22" s="34">
        <v>210410.78792</v>
      </c>
      <c r="N22" s="34">
        <v>1431626.5305398135</v>
      </c>
      <c r="O22" s="51">
        <f>Count[[#This Row],[WA503 - LI]]/SUM(Count[[#This Row],[WA503 - LI]],Count[[#This Row],[WA503]])*U22</f>
        <v>3933525.5918490537</v>
      </c>
      <c r="Q22">
        <v>21</v>
      </c>
      <c r="U22">
        <v>16657366.382563051</v>
      </c>
    </row>
    <row r="23" spans="1:21" x14ac:dyDescent="0.25">
      <c r="A23" s="15">
        <f>Customers!$A23</f>
        <v>2045</v>
      </c>
      <c r="B23" s="30" t="s">
        <v>3</v>
      </c>
      <c r="C23" s="34">
        <f>Count[[#This Row],[WA503]]/SUM(Count[[#This Row],[WA503]]+Count[[#This Row],[WA503 - LI]])*U23</f>
        <v>12827686.083163111</v>
      </c>
      <c r="D23" s="34">
        <v>11582514.380030749</v>
      </c>
      <c r="E23" s="34">
        <v>1643628.5598511642</v>
      </c>
      <c r="F23" s="34">
        <v>1899659.6372297001</v>
      </c>
      <c r="G23" s="35">
        <v>199359.08327322203</v>
      </c>
      <c r="H23" s="34">
        <v>11622342.075388523</v>
      </c>
      <c r="I23" s="36">
        <v>7724841.0962292664</v>
      </c>
      <c r="J23" s="34">
        <v>3856239.9833968077</v>
      </c>
      <c r="K23" s="34">
        <v>530526.65261172201</v>
      </c>
      <c r="L23" s="34">
        <v>386921.72256899002</v>
      </c>
      <c r="M23" s="34">
        <v>208996.12226999999</v>
      </c>
      <c r="N23" s="34">
        <v>1438784.6631925111</v>
      </c>
      <c r="O23" s="51">
        <f>Count[[#This Row],[WA503 - LI]]/SUM(Count[[#This Row],[WA503 - LI]],Count[[#This Row],[WA503]])*U23</f>
        <v>3908556.2190658329</v>
      </c>
      <c r="Q23">
        <v>22</v>
      </c>
      <c r="U23">
        <v>16736242.302228943</v>
      </c>
    </row>
    <row r="24" spans="1:21" x14ac:dyDescent="0.25">
      <c r="A24" s="15">
        <f>Customers!$A24</f>
        <v>2046</v>
      </c>
      <c r="B24" s="30" t="s">
        <v>3</v>
      </c>
      <c r="C24" s="34">
        <f>Count[[#This Row],[WA503]]/SUM(Count[[#This Row],[WA503]]+Count[[#This Row],[WA503 - LI]])*U24</f>
        <v>12975120.736128367</v>
      </c>
      <c r="D24" s="34">
        <v>11678052.470355393</v>
      </c>
      <c r="E24" s="34">
        <v>1654294.8030052809</v>
      </c>
      <c r="F24" s="34">
        <v>1872521.232821364</v>
      </c>
      <c r="G24" s="35">
        <v>198691.6137896</v>
      </c>
      <c r="H24" s="34">
        <v>11680453.785765473</v>
      </c>
      <c r="I24" s="36">
        <v>7836979.1034102291</v>
      </c>
      <c r="J24" s="34">
        <v>3886515.2166888709</v>
      </c>
      <c r="K24" s="34">
        <v>536968.68536710995</v>
      </c>
      <c r="L24" s="34">
        <v>387000.86534648447</v>
      </c>
      <c r="M24" s="34">
        <v>208234.91006999998</v>
      </c>
      <c r="N24" s="34">
        <v>1445978.5865084748</v>
      </c>
      <c r="O24" s="51">
        <f>Count[[#This Row],[WA503 - LI]]/SUM(Count[[#This Row],[WA503 - LI]],Count[[#This Row],[WA503]])*U24</f>
        <v>3897447.00406363</v>
      </c>
      <c r="Q24">
        <v>23</v>
      </c>
      <c r="U24">
        <v>16872567.740191996</v>
      </c>
    </row>
    <row r="25" spans="1:21" x14ac:dyDescent="0.25">
      <c r="A25" s="15">
        <f>Customers!$A25</f>
        <v>2047</v>
      </c>
      <c r="B25" s="30" t="s">
        <v>3</v>
      </c>
      <c r="C25" s="34">
        <f>Count[[#This Row],[WA503]]/SUM(Count[[#This Row],[WA503]]+Count[[#This Row],[WA503 - LI]])*U25</f>
        <v>13120836.274282012</v>
      </c>
      <c r="D25" s="34">
        <v>11771100.753190091</v>
      </c>
      <c r="E25" s="34">
        <v>1668371.9485506401</v>
      </c>
      <c r="F25" s="34">
        <v>1889837.7577382741</v>
      </c>
      <c r="G25" s="35">
        <v>198024.41441297997</v>
      </c>
      <c r="H25" s="34">
        <v>11738856.054694291</v>
      </c>
      <c r="I25" s="36">
        <v>7958462.7411569785</v>
      </c>
      <c r="J25" s="34">
        <v>3915753.0535100494</v>
      </c>
      <c r="K25" s="34">
        <v>542779.28559148777</v>
      </c>
      <c r="L25" s="34">
        <v>386999.63082514296</v>
      </c>
      <c r="M25" s="34">
        <v>207467.42642</v>
      </c>
      <c r="N25" s="34">
        <v>1453208.4794410164</v>
      </c>
      <c r="O25" s="51">
        <f>Count[[#This Row],[WA503 - LI]]/SUM(Count[[#This Row],[WA503 - LI]],Count[[#This Row],[WA503]])*U25</f>
        <v>3886139.1183534362</v>
      </c>
      <c r="Q25">
        <v>24</v>
      </c>
      <c r="U25">
        <v>17006975.39263545</v>
      </c>
    </row>
    <row r="26" spans="1:21" x14ac:dyDescent="0.25">
      <c r="A26" s="15">
        <f>Customers!$A26</f>
        <v>2048</v>
      </c>
      <c r="B26" s="30" t="s">
        <v>3</v>
      </c>
      <c r="C26" s="34">
        <f>Count[[#This Row],[WA503]]/SUM(Count[[#This Row],[WA503]]+Count[[#This Row],[WA503 - LI]])*U26</f>
        <v>13312784.63138142</v>
      </c>
      <c r="D26" s="34">
        <v>11905185.347578131</v>
      </c>
      <c r="E26" s="34">
        <v>1689770.50128244</v>
      </c>
      <c r="F26" s="34">
        <v>1903958.8316132003</v>
      </c>
      <c r="G26" s="35">
        <v>197937.43484131002</v>
      </c>
      <c r="H26" s="34">
        <v>11797550.334967755</v>
      </c>
      <c r="I26" s="36">
        <v>8108265.8843755722</v>
      </c>
      <c r="J26" s="34">
        <v>3960435.9765352197</v>
      </c>
      <c r="K26" s="34">
        <v>552397.63942679344</v>
      </c>
      <c r="L26" s="34">
        <v>410414.27953764005</v>
      </c>
      <c r="M26" s="34">
        <v>207334.17771999998</v>
      </c>
      <c r="N26" s="34">
        <v>1460474.5218382229</v>
      </c>
      <c r="O26" s="51">
        <f>Count[[#This Row],[WA503 - LI]]/SUM(Count[[#This Row],[WA503 - LI]],Count[[#This Row],[WA503]])*U26</f>
        <v>3887341.6645150366</v>
      </c>
      <c r="Q26">
        <v>25</v>
      </c>
      <c r="U26">
        <v>17200126.295896456</v>
      </c>
    </row>
    <row r="27" spans="1:21" x14ac:dyDescent="0.25">
      <c r="A27" s="15">
        <f>Customers!$A27</f>
        <v>2049</v>
      </c>
      <c r="B27" s="30" t="s">
        <v>3</v>
      </c>
      <c r="C27" s="34">
        <f>Count[[#This Row],[WA503]]/SUM(Count[[#This Row],[WA503]]+Count[[#This Row],[WA503 - LI]])*U27</f>
        <v>13408289.039265012</v>
      </c>
      <c r="D27" s="34">
        <v>11954512.290949812</v>
      </c>
      <c r="E27" s="34">
        <v>1702804.7075173531</v>
      </c>
      <c r="F27" s="34">
        <v>1906177.44545794</v>
      </c>
      <c r="G27" s="35">
        <v>196676.86523159005</v>
      </c>
      <c r="H27" s="34">
        <v>11856538.086642582</v>
      </c>
      <c r="I27" s="36">
        <v>8176119.4842017945</v>
      </c>
      <c r="J27" s="34">
        <v>3972720.4000255503</v>
      </c>
      <c r="K27" s="34">
        <v>558768.54407010996</v>
      </c>
      <c r="L27" s="34">
        <v>413613.5346187299</v>
      </c>
      <c r="M27" s="34">
        <v>205885.57510000002</v>
      </c>
      <c r="N27" s="34">
        <v>1467776.894447413</v>
      </c>
      <c r="O27" s="51">
        <f>Count[[#This Row],[WA503 - LI]]/SUM(Count[[#This Row],[WA503 - LI]],Count[[#This Row],[WA503]])*U27</f>
        <v>3860574.2286307309</v>
      </c>
      <c r="Q27">
        <v>26</v>
      </c>
      <c r="U27">
        <v>17268863.267895743</v>
      </c>
    </row>
    <row r="28" spans="1:21" x14ac:dyDescent="0.25">
      <c r="A28" s="15">
        <f>Customers!$A28</f>
        <v>2050</v>
      </c>
      <c r="B28" s="30" t="s">
        <v>3</v>
      </c>
      <c r="C28" s="34">
        <f>Count[[#This Row],[WA503]]/SUM(Count[[#This Row],[WA503]]+Count[[#This Row],[WA503 - LI]])*U28</f>
        <v>13553158.60434068</v>
      </c>
      <c r="D28" s="34">
        <v>12049146.719204606</v>
      </c>
      <c r="E28" s="34">
        <v>1714042.0134928136</v>
      </c>
      <c r="F28" s="34">
        <v>1941299.5836453997</v>
      </c>
      <c r="G28" s="35">
        <v>196048.88130136003</v>
      </c>
      <c r="H28" s="34">
        <v>11915820.777075823</v>
      </c>
      <c r="I28" s="36">
        <v>8277320.0669244835</v>
      </c>
      <c r="J28" s="34">
        <v>4002145.0090261148</v>
      </c>
      <c r="K28" s="34">
        <v>565053.57471225993</v>
      </c>
      <c r="L28" s="34">
        <v>414134.08202296006</v>
      </c>
      <c r="M28" s="34">
        <v>205162.11372000005</v>
      </c>
      <c r="N28" s="34">
        <v>1475115.7789196507</v>
      </c>
      <c r="O28" s="51">
        <f>Count[[#This Row],[WA503 - LI]]/SUM(Count[[#This Row],[WA503 - LI]],Count[[#This Row],[WA503]])*U28</f>
        <v>3848397.6614977373</v>
      </c>
      <c r="Q28">
        <v>27</v>
      </c>
      <c r="U28">
        <v>17401556.265838418</v>
      </c>
    </row>
    <row r="29" spans="1:21" x14ac:dyDescent="0.25">
      <c r="A29" s="15">
        <f>Customers!$A29</f>
        <v>2025</v>
      </c>
      <c r="B29" s="30" t="s">
        <v>71</v>
      </c>
      <c r="C29" s="34">
        <f>Count[[#This Row],[WA503]]/SUM(Count[[#This Row],[WA503]]+Count[[#This Row],[WA503 - LI]])*U29</f>
        <v>12928403.218293454</v>
      </c>
      <c r="D29" s="34">
        <v>9957240.9327077959</v>
      </c>
      <c r="E29" s="34">
        <v>1384668.5857393919</v>
      </c>
      <c r="F29" s="34">
        <v>1940190.0332634225</v>
      </c>
      <c r="G29" s="35">
        <v>177373.31078931916</v>
      </c>
      <c r="H29" s="34">
        <v>10518950.673131667</v>
      </c>
      <c r="I29" s="36">
        <v>5117282.3079483975</v>
      </c>
      <c r="J29" s="34">
        <v>3291997.0414121733</v>
      </c>
      <c r="K29" s="34">
        <v>336232.26490625407</v>
      </c>
      <c r="L29" s="34">
        <v>297503.48853759712</v>
      </c>
      <c r="M29" s="34">
        <v>250741.63789641022</v>
      </c>
      <c r="N29" s="34">
        <v>1302190.6258833352</v>
      </c>
      <c r="O29" s="51">
        <f>Count[[#This Row],[WA503 - LI]]/SUM(Count[[#This Row],[WA503 - LI]],Count[[#This Row],[WA503]])*U29</f>
        <v>834025.96046070324</v>
      </c>
      <c r="Q29">
        <v>28</v>
      </c>
      <c r="S29" s="52"/>
      <c r="U29" s="56">
        <v>13762429.178754156</v>
      </c>
    </row>
    <row r="30" spans="1:21" x14ac:dyDescent="0.25">
      <c r="A30" s="15">
        <f>Customers!$A30</f>
        <v>2026</v>
      </c>
      <c r="B30" s="30" t="s">
        <v>71</v>
      </c>
      <c r="C30" s="34">
        <f>Count[[#This Row],[WA503]]/SUM(Count[[#This Row],[WA503]]+Count[[#This Row],[WA503 - LI]])*U30</f>
        <v>12412545.729257129</v>
      </c>
      <c r="D30" s="34">
        <v>9814387.0116889961</v>
      </c>
      <c r="E30" s="34">
        <v>1379253.1949753077</v>
      </c>
      <c r="F30" s="34">
        <v>1960502.945186629</v>
      </c>
      <c r="G30" s="35">
        <v>173994.0501674822</v>
      </c>
      <c r="H30" s="34">
        <v>10571545.426497309</v>
      </c>
      <c r="I30" s="36">
        <v>5031683.1933522774</v>
      </c>
      <c r="J30" s="34">
        <v>3249217.0448512775</v>
      </c>
      <c r="K30" s="34">
        <v>336311.61362285487</v>
      </c>
      <c r="L30" s="34">
        <v>294704.75694012828</v>
      </c>
      <c r="M30" s="34">
        <v>247945.26163253034</v>
      </c>
      <c r="N30" s="34">
        <v>1308701.5790127493</v>
      </c>
      <c r="O30" s="51">
        <f>Count[[#This Row],[WA503 - LI]]/SUM(Count[[#This Row],[WA503 - LI]],Count[[#This Row],[WA503]])*U30</f>
        <v>1132801.1736088961</v>
      </c>
      <c r="Q30">
        <v>29</v>
      </c>
      <c r="S30" s="52"/>
      <c r="U30" s="56">
        <v>13545346.902866025</v>
      </c>
    </row>
    <row r="31" spans="1:21" x14ac:dyDescent="0.25">
      <c r="A31" s="15">
        <f>Customers!$A31</f>
        <v>2027</v>
      </c>
      <c r="B31" s="30" t="s">
        <v>71</v>
      </c>
      <c r="C31" s="34">
        <f>Count[[#This Row],[WA503]]/SUM(Count[[#This Row],[WA503]]+Count[[#This Row],[WA503 - LI]])*U31</f>
        <v>12241222.528032051</v>
      </c>
      <c r="D31" s="34">
        <v>9901320.454456551</v>
      </c>
      <c r="E31" s="34">
        <v>1399087.0930901689</v>
      </c>
      <c r="F31" s="34">
        <v>2022819.624095703</v>
      </c>
      <c r="G31" s="35">
        <v>175774.67714984962</v>
      </c>
      <c r="H31" s="34">
        <v>10624403.153629787</v>
      </c>
      <c r="I31" s="36">
        <v>5045747.6221511588</v>
      </c>
      <c r="J31" s="34">
        <v>3263214.3095248388</v>
      </c>
      <c r="K31" s="34">
        <v>343118.88574639813</v>
      </c>
      <c r="L31" s="34">
        <v>298792.97728717397</v>
      </c>
      <c r="M31" s="34">
        <v>249148.37689708642</v>
      </c>
      <c r="N31" s="34">
        <v>1315245.0869078117</v>
      </c>
      <c r="O31" s="51">
        <f>Count[[#This Row],[WA503 - LI]]/SUM(Count[[#This Row],[WA503 - LI]],Count[[#This Row],[WA503]])*U31</f>
        <v>1461519.526859171</v>
      </c>
      <c r="Q31">
        <v>30</v>
      </c>
      <c r="S31" s="52"/>
      <c r="U31" s="56">
        <v>13702742.054891223</v>
      </c>
    </row>
    <row r="32" spans="1:21" x14ac:dyDescent="0.25">
      <c r="A32" s="15">
        <f>Customers!$A32</f>
        <v>2028</v>
      </c>
      <c r="B32" s="30" t="s">
        <v>71</v>
      </c>
      <c r="C32" s="34">
        <f>Count[[#This Row],[WA503]]/SUM(Count[[#This Row],[WA503]]+Count[[#This Row],[WA503 - LI]])*U32</f>
        <v>11863684.538638595</v>
      </c>
      <c r="D32" s="34">
        <v>9863645.3774843477</v>
      </c>
      <c r="E32" s="34">
        <v>1405728.3308322607</v>
      </c>
      <c r="F32" s="34">
        <v>2059972.0257765716</v>
      </c>
      <c r="G32" s="35">
        <v>174899.13357415854</v>
      </c>
      <c r="H32" s="34">
        <v>10677525.169397939</v>
      </c>
      <c r="I32" s="36">
        <v>4972454.446419498</v>
      </c>
      <c r="J32" s="34">
        <v>3246802.4201851184</v>
      </c>
      <c r="K32" s="34">
        <v>345502.0392219951</v>
      </c>
      <c r="L32" s="34">
        <v>301178.51168927987</v>
      </c>
      <c r="M32" s="34">
        <v>247936.96988491178</v>
      </c>
      <c r="N32" s="34">
        <v>1321821.3123423518</v>
      </c>
      <c r="O32" s="51">
        <f>Count[[#This Row],[WA503 - LI]]/SUM(Count[[#This Row],[WA503 - LI]],Count[[#This Row],[WA503]])*U32</f>
        <v>1767828.8364746452</v>
      </c>
      <c r="Q32">
        <v>31</v>
      </c>
      <c r="S32" s="52"/>
      <c r="U32" s="56">
        <v>13631513.375113241</v>
      </c>
    </row>
    <row r="33" spans="1:21" x14ac:dyDescent="0.25">
      <c r="A33" s="15">
        <f>Customers!$A33</f>
        <v>2029</v>
      </c>
      <c r="B33" s="30" t="s">
        <v>71</v>
      </c>
      <c r="C33" s="34">
        <f>Count[[#This Row],[WA503]]/SUM(Count[[#This Row],[WA503]]+Count[[#This Row],[WA503 - LI]])*U33</f>
        <v>11714215.625481797</v>
      </c>
      <c r="D33" s="34">
        <v>9989062.3807846662</v>
      </c>
      <c r="E33" s="34">
        <v>1417032.1904515158</v>
      </c>
      <c r="F33" s="34">
        <v>2094493.4630524551</v>
      </c>
      <c r="G33" s="35">
        <v>176759.62858903981</v>
      </c>
      <c r="H33" s="34">
        <v>10730912.795244936</v>
      </c>
      <c r="I33" s="36">
        <v>5072786.5259812139</v>
      </c>
      <c r="J33" s="34">
        <v>3319675.1611300246</v>
      </c>
      <c r="K33" s="34">
        <v>357344.03208482853</v>
      </c>
      <c r="L33" s="34">
        <v>306793.93863555329</v>
      </c>
      <c r="M33" s="34">
        <v>253102.04299862246</v>
      </c>
      <c r="N33" s="34">
        <v>1328430.4189040642</v>
      </c>
      <c r="O33" s="51">
        <f>Count[[#This Row],[WA503 - LI]]/SUM(Count[[#This Row],[WA503 - LI]],Count[[#This Row],[WA503]])*U33</f>
        <v>2111394.1132530919</v>
      </c>
      <c r="Q33">
        <v>32</v>
      </c>
      <c r="S33" s="52"/>
      <c r="U33" s="56">
        <v>13825609.73873489</v>
      </c>
    </row>
    <row r="34" spans="1:21" x14ac:dyDescent="0.25">
      <c r="A34" s="15">
        <f>Customers!$A34</f>
        <v>2030</v>
      </c>
      <c r="B34" s="30" t="s">
        <v>71</v>
      </c>
      <c r="C34" s="34">
        <f>Count[[#This Row],[WA503]]/SUM(Count[[#This Row],[WA503]]+Count[[#This Row],[WA503 - LI]])*U34</f>
        <v>11296415.549138736</v>
      </c>
      <c r="D34" s="34">
        <v>9921323.3759735525</v>
      </c>
      <c r="E34" s="34">
        <v>1416693.3568001678</v>
      </c>
      <c r="F34" s="34">
        <v>2102350.5398203828</v>
      </c>
      <c r="G34" s="35">
        <v>175921.15136397583</v>
      </c>
      <c r="H34" s="34">
        <v>10784567.359221166</v>
      </c>
      <c r="I34" s="36">
        <v>5016371.305930431</v>
      </c>
      <c r="J34" s="34">
        <v>3269234.0037834132</v>
      </c>
      <c r="K34" s="34">
        <v>358387.11235888465</v>
      </c>
      <c r="L34" s="34">
        <v>301838.49384594179</v>
      </c>
      <c r="M34" s="34">
        <v>249555.74109579076</v>
      </c>
      <c r="N34" s="34">
        <v>1335072.570998583</v>
      </c>
      <c r="O34" s="51">
        <f>Count[[#This Row],[WA503 - LI]]/SUM(Count[[#This Row],[WA503 - LI]],Count[[#This Row],[WA503]])*U34</f>
        <v>2408581.9701572163</v>
      </c>
      <c r="Q34">
        <v>33</v>
      </c>
      <c r="S34" s="52"/>
      <c r="U34" s="56">
        <v>13704997.519295951</v>
      </c>
    </row>
    <row r="35" spans="1:21" x14ac:dyDescent="0.25">
      <c r="A35" s="15">
        <f>Customers!$A35</f>
        <v>2031</v>
      </c>
      <c r="B35" s="30" t="s">
        <v>71</v>
      </c>
      <c r="C35" s="34">
        <f>Count[[#This Row],[WA503]]/SUM(Count[[#This Row],[WA503]]+Count[[#This Row],[WA503 - LI]])*U35</f>
        <v>10790166.646906599</v>
      </c>
      <c r="D35" s="34">
        <v>9776074.2402044032</v>
      </c>
      <c r="E35" s="34">
        <v>1403466.6249739532</v>
      </c>
      <c r="F35" s="34">
        <v>2104515.4716036674</v>
      </c>
      <c r="G35" s="35">
        <v>173610.49404465946</v>
      </c>
      <c r="H35" s="34">
        <v>10838490.196017269</v>
      </c>
      <c r="I35" s="36">
        <v>4923761.933237738</v>
      </c>
      <c r="J35" s="34">
        <v>3223216.2251180434</v>
      </c>
      <c r="K35" s="34">
        <v>358367.98923420417</v>
      </c>
      <c r="L35" s="34">
        <v>300431.22674600733</v>
      </c>
      <c r="M35" s="34">
        <v>246539.165865605</v>
      </c>
      <c r="N35" s="34">
        <v>1341747.9338535757</v>
      </c>
      <c r="O35" s="51">
        <f>Count[[#This Row],[WA503 - LI]]/SUM(Count[[#This Row],[WA503 - LI]],Count[[#This Row],[WA503]])*U35</f>
        <v>2676893.6709113885</v>
      </c>
      <c r="Q35">
        <v>34</v>
      </c>
      <c r="S35" s="52"/>
      <c r="U35" s="56">
        <v>13467060.317817988</v>
      </c>
    </row>
    <row r="36" spans="1:21" x14ac:dyDescent="0.25">
      <c r="A36" s="15">
        <f>Customers!$A36</f>
        <v>2032</v>
      </c>
      <c r="B36" s="30" t="s">
        <v>71</v>
      </c>
      <c r="C36" s="34">
        <f>Count[[#This Row],[WA503]]/SUM(Count[[#This Row],[WA503]]+Count[[#This Row],[WA503 - LI]])*U36</f>
        <v>10710491.584202314</v>
      </c>
      <c r="D36" s="34">
        <v>9962857.2535591014</v>
      </c>
      <c r="E36" s="34">
        <v>1434692.2165223695</v>
      </c>
      <c r="F36" s="34">
        <v>2185422.5130484598</v>
      </c>
      <c r="G36" s="35">
        <v>176378.54561485283</v>
      </c>
      <c r="H36" s="34">
        <v>10892682.646997347</v>
      </c>
      <c r="I36" s="36">
        <v>4932848.4390130006</v>
      </c>
      <c r="J36" s="34">
        <v>3284914.347219876</v>
      </c>
      <c r="K36" s="34">
        <v>369228.36840258335</v>
      </c>
      <c r="L36" s="34">
        <v>312831.31585780962</v>
      </c>
      <c r="M36" s="34">
        <v>250553.7443034157</v>
      </c>
      <c r="N36" s="34">
        <v>1348456.6735228444</v>
      </c>
      <c r="O36" s="51">
        <f>Count[[#This Row],[WA503 - LI]]/SUM(Count[[#This Row],[WA503 - LI]],Count[[#This Row],[WA503]])*U36</f>
        <v>3052686.2741237995</v>
      </c>
      <c r="Q36">
        <v>35</v>
      </c>
      <c r="S36" s="52"/>
      <c r="U36" s="56">
        <v>13763177.858326113</v>
      </c>
    </row>
    <row r="37" spans="1:21" x14ac:dyDescent="0.25">
      <c r="A37" s="15">
        <f>Customers!$A37</f>
        <v>2033</v>
      </c>
      <c r="B37" s="30" t="s">
        <v>71</v>
      </c>
      <c r="C37" s="34">
        <f>Count[[#This Row],[WA503]]/SUM(Count[[#This Row],[WA503]]+Count[[#This Row],[WA503 - LI]])*U37</f>
        <v>10141845.564940562</v>
      </c>
      <c r="D37" s="34">
        <v>9755945.376797976</v>
      </c>
      <c r="E37" s="34">
        <v>1417650.3464670081</v>
      </c>
      <c r="F37" s="34">
        <v>2181025.5794636142</v>
      </c>
      <c r="G37" s="35">
        <v>172809.24179768117</v>
      </c>
      <c r="H37" s="34">
        <v>10947146.060232339</v>
      </c>
      <c r="I37" s="36">
        <v>4700678.5822025165</v>
      </c>
      <c r="J37" s="34">
        <v>3230211.585529834</v>
      </c>
      <c r="K37" s="34">
        <v>368204.05238390586</v>
      </c>
      <c r="L37" s="34">
        <v>320726.81083953829</v>
      </c>
      <c r="M37" s="34">
        <v>246916.66497511422</v>
      </c>
      <c r="N37" s="34">
        <v>1355198.9568904587</v>
      </c>
      <c r="O37" s="51">
        <f>Count[[#This Row],[WA503 - LI]]/SUM(Count[[#This Row],[WA503 - LI]],Count[[#This Row],[WA503]])*U37</f>
        <v>3288050.5956376488</v>
      </c>
      <c r="Q37">
        <v>36</v>
      </c>
      <c r="S37" s="52"/>
      <c r="U37" s="56">
        <v>13429896.160578212</v>
      </c>
    </row>
    <row r="38" spans="1:21" x14ac:dyDescent="0.25">
      <c r="A38" s="15">
        <f>Customers!$A38</f>
        <v>2034</v>
      </c>
      <c r="B38" s="30" t="s">
        <v>71</v>
      </c>
      <c r="C38" s="34">
        <f>Count[[#This Row],[WA503]]/SUM(Count[[#This Row],[WA503]]+Count[[#This Row],[WA503 - LI]])*U38</f>
        <v>9809103.3813444935</v>
      </c>
      <c r="D38" s="34">
        <v>9735145.0877082571</v>
      </c>
      <c r="E38" s="34">
        <v>1419386.0129956559</v>
      </c>
      <c r="F38" s="34">
        <v>2202616.7184030316</v>
      </c>
      <c r="G38" s="35">
        <v>172834.47180708704</v>
      </c>
      <c r="H38" s="34">
        <v>11001881.79053349</v>
      </c>
      <c r="I38" s="36">
        <v>4729583.5396978641</v>
      </c>
      <c r="J38" s="34">
        <v>3215303.7794899317</v>
      </c>
      <c r="K38" s="34">
        <v>371147.54556622857</v>
      </c>
      <c r="L38" s="34">
        <v>312698.25583321886</v>
      </c>
      <c r="M38" s="34">
        <v>246329.28949769185</v>
      </c>
      <c r="N38" s="34">
        <v>1361974.9516749098</v>
      </c>
      <c r="O38" s="51">
        <f>Count[[#This Row],[WA503 - LI]]/SUM(Count[[#This Row],[WA503 - LI]],Count[[#This Row],[WA503]])*U38</f>
        <v>3588735.965429151</v>
      </c>
      <c r="Q38">
        <v>37</v>
      </c>
      <c r="S38" s="52"/>
      <c r="U38" s="56">
        <v>13397839.346773643</v>
      </c>
    </row>
    <row r="39" spans="1:21" x14ac:dyDescent="0.25">
      <c r="A39" s="15">
        <f>Customers!$A39</f>
        <v>2035</v>
      </c>
      <c r="B39" s="30" t="s">
        <v>71</v>
      </c>
      <c r="C39" s="34">
        <f>Count[[#This Row],[WA503]]/SUM(Count[[#This Row],[WA503]]+Count[[#This Row],[WA503 - LI]])*U39</f>
        <v>9523234.9587248545</v>
      </c>
      <c r="D39" s="34">
        <v>9753709.4432124794</v>
      </c>
      <c r="E39" s="34">
        <v>1424111.2185643932</v>
      </c>
      <c r="F39" s="34">
        <v>2237404.9350796784</v>
      </c>
      <c r="G39" s="35">
        <v>172504.76194810052</v>
      </c>
      <c r="H39" s="34">
        <v>11056891.199486161</v>
      </c>
      <c r="I39" s="36">
        <v>4654154.98188111</v>
      </c>
      <c r="J39" s="34">
        <v>3228242.3069889317</v>
      </c>
      <c r="K39" s="34">
        <v>376898.40722960053</v>
      </c>
      <c r="L39" s="34">
        <v>323106.01037737023</v>
      </c>
      <c r="M39" s="34">
        <v>246569.10829105639</v>
      </c>
      <c r="N39" s="34">
        <v>1368784.8264332875</v>
      </c>
      <c r="O39" s="51">
        <f>Count[[#This Row],[WA503 - LI]]/SUM(Count[[#This Row],[WA503 - LI]],Count[[#This Row],[WA503]])*U39</f>
        <v>3906567.514603571</v>
      </c>
      <c r="Q39">
        <v>38</v>
      </c>
      <c r="S39" s="52"/>
      <c r="U39" s="56">
        <v>13429802.473328426</v>
      </c>
    </row>
    <row r="40" spans="1:21" x14ac:dyDescent="0.25">
      <c r="A40" s="15">
        <f>Customers!$A40</f>
        <v>2036</v>
      </c>
      <c r="B40" s="30" t="s">
        <v>71</v>
      </c>
      <c r="C40" s="34">
        <f>Count[[#This Row],[WA503]]/SUM(Count[[#This Row],[WA503]]+Count[[#This Row],[WA503 - LI]])*U40</f>
        <v>9472669.5636938736</v>
      </c>
      <c r="D40" s="34">
        <v>9722226.04930076</v>
      </c>
      <c r="E40" s="34">
        <v>1431893.1962681981</v>
      </c>
      <c r="F40" s="34">
        <v>2277397.13426279</v>
      </c>
      <c r="G40" s="35">
        <v>172201.60550303743</v>
      </c>
      <c r="H40" s="34">
        <v>11112175.655483589</v>
      </c>
      <c r="I40" s="36">
        <v>4610498.1472021816</v>
      </c>
      <c r="J40" s="34">
        <v>3233106.5523423143</v>
      </c>
      <c r="K40" s="34">
        <v>382937.60062351334</v>
      </c>
      <c r="L40" s="34">
        <v>328279.78981801862</v>
      </c>
      <c r="M40" s="34">
        <v>246783.57887583878</v>
      </c>
      <c r="N40" s="34">
        <v>1375628.7505654511</v>
      </c>
      <c r="O40" s="51">
        <f>Count[[#This Row],[WA503 - LI]]/SUM(Count[[#This Row],[WA503 - LI]],Count[[#This Row],[WA503]])*U40</f>
        <v>3885798.2977700387</v>
      </c>
      <c r="Q40">
        <v>39</v>
      </c>
      <c r="S40" s="52"/>
      <c r="U40" s="56">
        <v>13358467.861463914</v>
      </c>
    </row>
    <row r="41" spans="1:21" x14ac:dyDescent="0.25">
      <c r="A41" s="15">
        <f>Customers!$A41</f>
        <v>2037</v>
      </c>
      <c r="B41" s="30" t="s">
        <v>71</v>
      </c>
      <c r="C41" s="34">
        <f>Count[[#This Row],[WA503]]/SUM(Count[[#This Row],[WA503]]+Count[[#This Row],[WA503 - LI]])*U41</f>
        <v>9509566.7620439213</v>
      </c>
      <c r="D41" s="34">
        <v>9745122.0208261982</v>
      </c>
      <c r="E41" s="34">
        <v>1436982.075434034</v>
      </c>
      <c r="F41" s="34">
        <v>2310684.0272821137</v>
      </c>
      <c r="G41" s="35">
        <v>172361.66190014774</v>
      </c>
      <c r="H41" s="34">
        <v>11167736.533761002</v>
      </c>
      <c r="I41" s="36">
        <v>4572321.3714046385</v>
      </c>
      <c r="J41" s="34">
        <v>3221983.4712212333</v>
      </c>
      <c r="K41" s="34">
        <v>385970.61584748345</v>
      </c>
      <c r="L41" s="34">
        <v>327024.51953833993</v>
      </c>
      <c r="M41" s="34">
        <v>246276.9556706789</v>
      </c>
      <c r="N41" s="34">
        <v>1382506.8943182784</v>
      </c>
      <c r="O41" s="51">
        <f>Count[[#This Row],[WA503 - LI]]/SUM(Count[[#This Row],[WA503 - LI]],Count[[#This Row],[WA503]])*U41</f>
        <v>3900960.6243642387</v>
      </c>
      <c r="Q41">
        <v>40</v>
      </c>
      <c r="S41" s="52"/>
      <c r="U41" s="56">
        <v>13410527.386408161</v>
      </c>
    </row>
    <row r="42" spans="1:21" x14ac:dyDescent="0.25">
      <c r="A42" s="15">
        <f>Customers!$A42</f>
        <v>2038</v>
      </c>
      <c r="B42" s="30" t="s">
        <v>71</v>
      </c>
      <c r="C42" s="34">
        <f>Count[[#This Row],[WA503]]/SUM(Count[[#This Row],[WA503]]+Count[[#This Row],[WA503 - LI]])*U42</f>
        <v>9587237.9048407748</v>
      </c>
      <c r="D42" s="34">
        <v>9813913.8926111385</v>
      </c>
      <c r="E42" s="34">
        <v>1449620.0135392225</v>
      </c>
      <c r="F42" s="34">
        <v>2357975.6044324692</v>
      </c>
      <c r="G42" s="35">
        <v>174113.78859138809</v>
      </c>
      <c r="H42" s="34">
        <v>11223575.216429804</v>
      </c>
      <c r="I42" s="36">
        <v>4606835.557188022</v>
      </c>
      <c r="J42" s="34">
        <v>3251250.7587937918</v>
      </c>
      <c r="K42" s="34">
        <v>394776.95848228218</v>
      </c>
      <c r="L42" s="34">
        <v>331522.93689089705</v>
      </c>
      <c r="M42" s="34">
        <v>248468.01860496704</v>
      </c>
      <c r="N42" s="34">
        <v>1389419.4287898706</v>
      </c>
      <c r="O42" s="51">
        <f>Count[[#This Row],[WA503 - LI]]/SUM(Count[[#This Row],[WA503 - LI]],Count[[#This Row],[WA503]])*U42</f>
        <v>3932822.4407099886</v>
      </c>
      <c r="Q42">
        <v>41</v>
      </c>
      <c r="S42" s="52"/>
      <c r="U42" s="56">
        <v>13520060.345550764</v>
      </c>
    </row>
    <row r="43" spans="1:21" x14ac:dyDescent="0.25">
      <c r="A43" s="15">
        <f>Customers!$A43</f>
        <v>2039</v>
      </c>
      <c r="B43" s="30" t="s">
        <v>71</v>
      </c>
      <c r="C43" s="34">
        <f>Count[[#This Row],[WA503]]/SUM(Count[[#This Row],[WA503]]+Count[[#This Row],[WA503 - LI]])*U43</f>
        <v>9388019.5427826364</v>
      </c>
      <c r="D43" s="34">
        <v>9646173.3587605953</v>
      </c>
      <c r="E43" s="34">
        <v>1438002.3256008371</v>
      </c>
      <c r="F43" s="34">
        <v>2357324.2497417117</v>
      </c>
      <c r="G43" s="35">
        <v>171201.11571047566</v>
      </c>
      <c r="H43" s="34">
        <v>11279693.092511948</v>
      </c>
      <c r="I43" s="36">
        <v>4498471.22773943</v>
      </c>
      <c r="J43" s="34">
        <v>3198762.6949646967</v>
      </c>
      <c r="K43" s="34">
        <v>394009.01206293114</v>
      </c>
      <c r="L43" s="34">
        <v>329928.83292425901</v>
      </c>
      <c r="M43" s="34">
        <v>244976.85522418315</v>
      </c>
      <c r="N43" s="34">
        <v>1396366.5259338184</v>
      </c>
      <c r="O43" s="51">
        <f>Count[[#This Row],[WA503 - LI]]/SUM(Count[[#This Row],[WA503 - LI]],Count[[#This Row],[WA503]])*U43</f>
        <v>3851100.2124018609</v>
      </c>
      <c r="Q43">
        <v>42</v>
      </c>
      <c r="S43" s="52"/>
      <c r="U43" s="56">
        <v>13239119.755184498</v>
      </c>
    </row>
    <row r="44" spans="1:21" x14ac:dyDescent="0.25">
      <c r="A44" s="15">
        <f>Customers!$A44</f>
        <v>2040</v>
      </c>
      <c r="B44" s="30" t="s">
        <v>71</v>
      </c>
      <c r="C44" s="34">
        <f>Count[[#This Row],[WA503]]/SUM(Count[[#This Row],[WA503]]+Count[[#This Row],[WA503 - LI]])*U44</f>
        <v>9430841.5895746686</v>
      </c>
      <c r="D44" s="34">
        <v>9688018.8265843913</v>
      </c>
      <c r="E44" s="34">
        <v>1443287.6211335431</v>
      </c>
      <c r="F44" s="34">
        <v>2385565.4009412788</v>
      </c>
      <c r="G44" s="35">
        <v>171407.93096273157</v>
      </c>
      <c r="H44" s="34">
        <v>11336091.557974521</v>
      </c>
      <c r="I44" s="36">
        <v>4490474.8864259981</v>
      </c>
      <c r="J44" s="34">
        <v>3208187.5787544842</v>
      </c>
      <c r="K44" s="34">
        <v>399901.97794575169</v>
      </c>
      <c r="L44" s="34">
        <v>332251.88430714479</v>
      </c>
      <c r="M44" s="34">
        <v>245353.74884944924</v>
      </c>
      <c r="N44" s="34">
        <v>1403348.358563486</v>
      </c>
      <c r="O44" s="51">
        <f>Count[[#This Row],[WA503 - LI]]/SUM(Count[[#This Row],[WA503 - LI]],Count[[#This Row],[WA503]])*U44</f>
        <v>3868639.980408845</v>
      </c>
      <c r="Q44">
        <v>43</v>
      </c>
      <c r="S44" s="52"/>
      <c r="U44" s="56">
        <v>13299481.569983514</v>
      </c>
    </row>
    <row r="45" spans="1:21" x14ac:dyDescent="0.25">
      <c r="A45" s="15">
        <f>Customers!$A45</f>
        <v>2041</v>
      </c>
      <c r="B45" s="30" t="s">
        <v>71</v>
      </c>
      <c r="C45" s="34">
        <f>Count[[#This Row],[WA503]]/SUM(Count[[#This Row],[WA503]]+Count[[#This Row],[WA503 - LI]])*U45</f>
        <v>9385675.5405648127</v>
      </c>
      <c r="D45" s="34">
        <v>9652059.8567198589</v>
      </c>
      <c r="E45" s="34">
        <v>1437520.025609012</v>
      </c>
      <c r="F45" s="34">
        <v>2394009.1223958931</v>
      </c>
      <c r="G45" s="35">
        <v>170381.04839755539</v>
      </c>
      <c r="H45" s="34">
        <v>11392772.015764382</v>
      </c>
      <c r="I45" s="36">
        <v>4418714.5352296652</v>
      </c>
      <c r="J45" s="34">
        <v>3189693.6901154211</v>
      </c>
      <c r="K45" s="34">
        <v>400164.66822219355</v>
      </c>
      <c r="L45" s="34">
        <v>330058.05229167722</v>
      </c>
      <c r="M45" s="34">
        <v>244427.01193570861</v>
      </c>
      <c r="N45" s="34">
        <v>1410365.1003563048</v>
      </c>
      <c r="O45" s="51">
        <f>Count[[#This Row],[WA503 - LI]]/SUM(Count[[#This Row],[WA503 - LI]],Count[[#This Row],[WA503]])*U45</f>
        <v>3850138.6690861708</v>
      </c>
      <c r="Q45">
        <v>44</v>
      </c>
      <c r="S45" s="52"/>
      <c r="U45" s="56">
        <v>13235814.209650984</v>
      </c>
    </row>
    <row r="46" spans="1:21" x14ac:dyDescent="0.25">
      <c r="A46" s="15">
        <f>Customers!$A46</f>
        <v>2042</v>
      </c>
      <c r="B46" s="30" t="s">
        <v>71</v>
      </c>
      <c r="C46" s="34">
        <f>Count[[#This Row],[WA503]]/SUM(Count[[#This Row],[WA503]]+Count[[#This Row],[WA503 - LI]])*U46</f>
        <v>9326753.6618006453</v>
      </c>
      <c r="D46" s="34">
        <v>9596518.9718040973</v>
      </c>
      <c r="E46" s="34">
        <v>1432537.443240846</v>
      </c>
      <c r="F46" s="34">
        <v>2406102.7669723672</v>
      </c>
      <c r="G46" s="35">
        <v>169866.73552699896</v>
      </c>
      <c r="H46" s="34">
        <v>11449735.875843199</v>
      </c>
      <c r="I46" s="36">
        <v>4361265.233708499</v>
      </c>
      <c r="J46" s="34">
        <v>3185185.9444750529</v>
      </c>
      <c r="K46" s="34">
        <v>404954.50375641161</v>
      </c>
      <c r="L46" s="34">
        <v>334493.37294808723</v>
      </c>
      <c r="M46" s="34">
        <v>243669.93563015186</v>
      </c>
      <c r="N46" s="34">
        <v>1417416.9258580867</v>
      </c>
      <c r="O46" s="51">
        <f>Count[[#This Row],[WA503 - LI]]/SUM(Count[[#This Row],[WA503 - LI]],Count[[#This Row],[WA503]])*U46</f>
        <v>3825968.0696546594</v>
      </c>
      <c r="Q46">
        <v>45</v>
      </c>
      <c r="S46" s="52"/>
      <c r="U46" s="56">
        <v>13152721.731455306</v>
      </c>
    </row>
    <row r="47" spans="1:21" x14ac:dyDescent="0.25">
      <c r="A47" s="15">
        <f>Customers!$A47</f>
        <v>2043</v>
      </c>
      <c r="B47" s="30" t="s">
        <v>71</v>
      </c>
      <c r="C47" s="34">
        <f>Count[[#This Row],[WA503]]/SUM(Count[[#This Row],[WA503]]+Count[[#This Row],[WA503 - LI]])*U47</f>
        <v>9420018.5090958308</v>
      </c>
      <c r="D47" s="34">
        <v>9683749.6665947232</v>
      </c>
      <c r="E47" s="34">
        <v>1444249.6594387153</v>
      </c>
      <c r="F47" s="34">
        <v>2451611.4043281376</v>
      </c>
      <c r="G47" s="35">
        <v>171391.32217554998</v>
      </c>
      <c r="H47" s="34">
        <v>11506984.555222422</v>
      </c>
      <c r="I47" s="36">
        <v>4419454.5012377705</v>
      </c>
      <c r="J47" s="34">
        <v>3218927.6033606334</v>
      </c>
      <c r="K47" s="34">
        <v>413739.625956918</v>
      </c>
      <c r="L47" s="34">
        <v>336210.3584079874</v>
      </c>
      <c r="M47" s="34">
        <v>246090.20668095286</v>
      </c>
      <c r="N47" s="34">
        <v>1424504.0104873755</v>
      </c>
      <c r="O47" s="51">
        <f>Count[[#This Row],[WA503 - LI]]/SUM(Count[[#This Row],[WA503 - LI]],Count[[#This Row],[WA503]])*U47</f>
        <v>3864226.647152428</v>
      </c>
      <c r="Q47">
        <v>46</v>
      </c>
      <c r="S47" s="52"/>
      <c r="U47" s="56">
        <v>13284245.15624826</v>
      </c>
    </row>
    <row r="48" spans="1:21" x14ac:dyDescent="0.25">
      <c r="A48" s="15">
        <f>Customers!$A48</f>
        <v>2044</v>
      </c>
      <c r="B48" s="30" t="s">
        <v>71</v>
      </c>
      <c r="C48" s="34">
        <f>Count[[#This Row],[WA503]]/SUM(Count[[#This Row],[WA503]]+Count[[#This Row],[WA503 - LI]])*U48</f>
        <v>9308873.263948746</v>
      </c>
      <c r="D48" s="34">
        <v>9602290.6291864738</v>
      </c>
      <c r="E48" s="34">
        <v>1409974.1257535929</v>
      </c>
      <c r="F48" s="34">
        <v>2352450.7451935136</v>
      </c>
      <c r="G48" s="35">
        <v>169579.66056018596</v>
      </c>
      <c r="H48" s="34">
        <v>11564519.477998547</v>
      </c>
      <c r="I48" s="36">
        <v>4328381.4403814701</v>
      </c>
      <c r="J48" s="34">
        <v>3191531.5241484502</v>
      </c>
      <c r="K48" s="34">
        <v>415614.51614235411</v>
      </c>
      <c r="L48" s="34">
        <v>338749.9181825096</v>
      </c>
      <c r="M48" s="34">
        <v>243476.96321534942</v>
      </c>
      <c r="N48" s="34">
        <v>1431626.5305398135</v>
      </c>
      <c r="O48" s="51">
        <f>Count[[#This Row],[WA503 - LI]]/SUM(Count[[#This Row],[WA503 - LI]],Count[[#This Row],[WA503]])*U48</f>
        <v>3818607.1666479209</v>
      </c>
      <c r="Q48">
        <v>47</v>
      </c>
      <c r="S48" s="52"/>
      <c r="U48" s="56">
        <v>13127480.430596668</v>
      </c>
    </row>
    <row r="49" spans="1:21" x14ac:dyDescent="0.25">
      <c r="A49" s="15">
        <f>Customers!$A49</f>
        <v>2045</v>
      </c>
      <c r="B49" s="30" t="s">
        <v>71</v>
      </c>
      <c r="C49" s="34">
        <f>Count[[#This Row],[WA503]]/SUM(Count[[#This Row],[WA503]]+Count[[#This Row],[WA503 - LI]])*U49</f>
        <v>9300736.9388333578</v>
      </c>
      <c r="D49" s="34">
        <v>9607839.6109634247</v>
      </c>
      <c r="E49" s="34">
        <v>1406283.4185473241</v>
      </c>
      <c r="F49" s="34">
        <v>2359410.3152776575</v>
      </c>
      <c r="G49" s="35">
        <v>169867.84309901227</v>
      </c>
      <c r="H49" s="34">
        <v>11622342.075388523</v>
      </c>
      <c r="I49" s="36">
        <v>4294349.6824830556</v>
      </c>
      <c r="J49" s="34">
        <v>3190250.3222421482</v>
      </c>
      <c r="K49" s="34">
        <v>420407.37788424146</v>
      </c>
      <c r="L49" s="34">
        <v>341049.80213898129</v>
      </c>
      <c r="M49" s="34">
        <v>243940.68533956076</v>
      </c>
      <c r="N49" s="34">
        <v>1438784.6631925111</v>
      </c>
      <c r="O49" s="51">
        <f>Count[[#This Row],[WA503 - LI]]/SUM(Count[[#This Row],[WA503 - LI]],Count[[#This Row],[WA503]])*U49</f>
        <v>3815295.6368919527</v>
      </c>
      <c r="Q49">
        <v>48</v>
      </c>
      <c r="S49" s="52"/>
      <c r="U49" s="56">
        <v>13116032.575725311</v>
      </c>
    </row>
    <row r="50" spans="1:21" x14ac:dyDescent="0.25">
      <c r="A50" s="15">
        <f>Customers!$A50</f>
        <v>2046</v>
      </c>
      <c r="B50" s="30" t="s">
        <v>71</v>
      </c>
      <c r="C50" s="34">
        <f>Count[[#This Row],[WA503]]/SUM(Count[[#This Row],[WA503]]+Count[[#This Row],[WA503 - LI]])*U50</f>
        <v>9201126.0490338821</v>
      </c>
      <c r="D50" s="34">
        <v>9521212.6308039408</v>
      </c>
      <c r="E50" s="34">
        <v>1411912.1551081506</v>
      </c>
      <c r="F50" s="34">
        <v>2391635.7836150993</v>
      </c>
      <c r="G50" s="35">
        <v>168455.12220768654</v>
      </c>
      <c r="H50" s="34">
        <v>11680453.785765473</v>
      </c>
      <c r="I50" s="36">
        <v>4229981.6787918359</v>
      </c>
      <c r="J50" s="34">
        <v>3161181.3734919713</v>
      </c>
      <c r="K50" s="34">
        <v>422296.01278294134</v>
      </c>
      <c r="L50" s="34">
        <v>340300.4428491221</v>
      </c>
      <c r="M50" s="34">
        <v>242041.9854748926</v>
      </c>
      <c r="N50" s="34">
        <v>1445978.5865084748</v>
      </c>
      <c r="O50" s="51">
        <f>Count[[#This Row],[WA503 - LI]]/SUM(Count[[#This Row],[WA503 - LI]],Count[[#This Row],[WA503]])*U50</f>
        <v>3774433.8217757693</v>
      </c>
      <c r="Q50">
        <v>49</v>
      </c>
      <c r="S50" s="52"/>
      <c r="U50" s="56">
        <v>12975559.870809652</v>
      </c>
    </row>
    <row r="51" spans="1:21" x14ac:dyDescent="0.25">
      <c r="A51" s="15">
        <f>Customers!$A51</f>
        <v>2047</v>
      </c>
      <c r="B51" s="30" t="s">
        <v>71</v>
      </c>
      <c r="C51" s="34">
        <f>Count[[#This Row],[WA503]]/SUM(Count[[#This Row],[WA503]]+Count[[#This Row],[WA503 - LI]])*U51</f>
        <v>9212447.7224224247</v>
      </c>
      <c r="D51" s="34">
        <v>9529206.8620089255</v>
      </c>
      <c r="E51" s="34">
        <v>1427239.0605295738</v>
      </c>
      <c r="F51" s="34">
        <v>2468129.2438552952</v>
      </c>
      <c r="G51" s="35">
        <v>168353.98351466982</v>
      </c>
      <c r="H51" s="34">
        <v>11738856.054694291</v>
      </c>
      <c r="I51" s="36">
        <v>4208835.4287531329</v>
      </c>
      <c r="J51" s="34">
        <v>3167154.6633083117</v>
      </c>
      <c r="K51" s="34">
        <v>426767.30051484931</v>
      </c>
      <c r="L51" s="34">
        <v>342147.06542278652</v>
      </c>
      <c r="M51" s="34">
        <v>242813.05383911324</v>
      </c>
      <c r="N51" s="34">
        <v>1453208.4794410164</v>
      </c>
      <c r="O51" s="51">
        <f>Count[[#This Row],[WA503 - LI]]/SUM(Count[[#This Row],[WA503 - LI]],Count[[#This Row],[WA503]])*U51</f>
        <v>3779078.1345184799</v>
      </c>
      <c r="Q51">
        <v>50</v>
      </c>
      <c r="S51" s="52"/>
      <c r="U51" s="56">
        <v>12991525.856940905</v>
      </c>
    </row>
    <row r="52" spans="1:21" x14ac:dyDescent="0.25">
      <c r="A52" s="15">
        <f>Customers!$A52</f>
        <v>2048</v>
      </c>
      <c r="B52" s="30" t="s">
        <v>71</v>
      </c>
      <c r="C52" s="34">
        <f>Count[[#This Row],[WA503]]/SUM(Count[[#This Row],[WA503]]+Count[[#This Row],[WA503 - LI]])*U52</f>
        <v>9328865.1527143046</v>
      </c>
      <c r="D52" s="34">
        <v>9640984.3881974015</v>
      </c>
      <c r="E52" s="34">
        <v>1433894.9885306137</v>
      </c>
      <c r="F52" s="34">
        <v>2493181.0556233306</v>
      </c>
      <c r="G52" s="35">
        <v>170053.81952107153</v>
      </c>
      <c r="H52" s="34">
        <v>11797550.334967755</v>
      </c>
      <c r="I52" s="36">
        <v>4243805.0326087484</v>
      </c>
      <c r="J52" s="34">
        <v>3201773.1854307954</v>
      </c>
      <c r="K52" s="34">
        <v>436712.71970823529</v>
      </c>
      <c r="L52" s="34">
        <v>347216.1089232727</v>
      </c>
      <c r="M52" s="34">
        <v>245005.00346665247</v>
      </c>
      <c r="N52" s="34">
        <v>1460474.5218382229</v>
      </c>
      <c r="O52" s="51">
        <f>Count[[#This Row],[WA503 - LI]]/SUM(Count[[#This Row],[WA503 - LI]],Count[[#This Row],[WA503]])*U52</f>
        <v>3826808.0699742818</v>
      </c>
      <c r="Q52">
        <v>51</v>
      </c>
      <c r="S52" s="52"/>
      <c r="U52" s="56">
        <v>13155673.222688587</v>
      </c>
    </row>
    <row r="53" spans="1:21" x14ac:dyDescent="0.25">
      <c r="A53" s="15">
        <f>Customers!$A53</f>
        <v>2049</v>
      </c>
      <c r="B53" s="30" t="s">
        <v>71</v>
      </c>
      <c r="C53" s="34">
        <f>Count[[#This Row],[WA503]]/SUM(Count[[#This Row],[WA503]]+Count[[#This Row],[WA503 - LI]])*U53</f>
        <v>9167380.63011517</v>
      </c>
      <c r="D53" s="34">
        <v>9496493.3098973781</v>
      </c>
      <c r="E53" s="34">
        <v>1411771.6340354655</v>
      </c>
      <c r="F53" s="34">
        <v>2451387.7663591593</v>
      </c>
      <c r="G53" s="35">
        <v>167790.75353365144</v>
      </c>
      <c r="H53" s="34">
        <v>11856538.086642582</v>
      </c>
      <c r="I53" s="36">
        <v>4150269.8807630795</v>
      </c>
      <c r="J53" s="34">
        <v>3159741.6560827387</v>
      </c>
      <c r="K53" s="34">
        <v>436369.04958170414</v>
      </c>
      <c r="L53" s="34">
        <v>345959.4771833953</v>
      </c>
      <c r="M53" s="34">
        <v>242457.3615201108</v>
      </c>
      <c r="N53" s="34">
        <v>1467776.894447413</v>
      </c>
      <c r="O53" s="51">
        <f>Count[[#This Row],[WA503 - LI]]/SUM(Count[[#This Row],[WA503 - LI]],Count[[#This Row],[WA503]])*U53</f>
        <v>3760590.9671275439</v>
      </c>
      <c r="Q53">
        <v>52</v>
      </c>
      <c r="S53" s="52"/>
      <c r="U53" s="56">
        <v>12927971.597242715</v>
      </c>
    </row>
    <row r="54" spans="1:21" x14ac:dyDescent="0.25">
      <c r="A54" s="15">
        <f>Customers!$A54</f>
        <v>2050</v>
      </c>
      <c r="B54" s="30" t="s">
        <v>71</v>
      </c>
      <c r="C54" s="34">
        <f>Count[[#This Row],[WA503]]/SUM(Count[[#This Row],[WA503]]+Count[[#This Row],[WA503 - LI]])*U54</f>
        <v>9222642.6186252888</v>
      </c>
      <c r="D54" s="34">
        <v>9554138.8982778452</v>
      </c>
      <c r="E54" s="34">
        <v>1416768.746640031</v>
      </c>
      <c r="F54" s="34">
        <v>2471857.3015186</v>
      </c>
      <c r="G54" s="35">
        <v>168882.74114822113</v>
      </c>
      <c r="H54" s="34">
        <v>11915820.777075823</v>
      </c>
      <c r="I54" s="36">
        <v>4157092.7210683045</v>
      </c>
      <c r="J54" s="34">
        <v>3174724.1855362705</v>
      </c>
      <c r="K54" s="34">
        <v>444121.34914222819</v>
      </c>
      <c r="L54" s="34">
        <v>349841.46936561074</v>
      </c>
      <c r="M54" s="34">
        <v>243037.10824655092</v>
      </c>
      <c r="N54" s="34">
        <v>1475115.7789196507</v>
      </c>
      <c r="O54" s="51">
        <f>Count[[#This Row],[WA503 - LI]]/SUM(Count[[#This Row],[WA503 - LI]],Count[[#This Row],[WA503]])*U54</f>
        <v>3783260.2271050308</v>
      </c>
      <c r="Q54">
        <v>53</v>
      </c>
      <c r="S54" s="52"/>
      <c r="U54" s="56">
        <v>13005902.84573032</v>
      </c>
    </row>
    <row r="55" spans="1:21" x14ac:dyDescent="0.25">
      <c r="A55" s="15">
        <f>Customers!$A55</f>
        <v>2025</v>
      </c>
      <c r="B55" s="30" t="s">
        <v>72</v>
      </c>
      <c r="C55" s="34">
        <f>Count[[#This Row],[WA503]]/SUM(Count[[#This Row],[WA503]]+Count[[#This Row],[WA503 - LI]])*U55</f>
        <v>12753396.831182688</v>
      </c>
      <c r="D55" s="34">
        <v>9834197.8841703497</v>
      </c>
      <c r="E55" s="34">
        <v>1376706.0582279474</v>
      </c>
      <c r="F55" s="34">
        <v>1920420.0419157937</v>
      </c>
      <c r="G55" s="35">
        <v>175163.96015363996</v>
      </c>
      <c r="H55" s="34">
        <f t="shared" ref="H55:H86" si="0">H29</f>
        <v>10518950.673131667</v>
      </c>
      <c r="I55" s="36">
        <v>5045095.5280564195</v>
      </c>
      <c r="J55" s="34">
        <v>3249486.6482170196</v>
      </c>
      <c r="K55" s="34">
        <v>333754.21126766386</v>
      </c>
      <c r="L55" s="34">
        <v>294871.3264881646</v>
      </c>
      <c r="M55" s="34">
        <v>249191.88475535315</v>
      </c>
      <c r="N55" s="34">
        <f t="shared" ref="N55:N86" si="1">N29</f>
        <v>1302190.6258833352</v>
      </c>
      <c r="O55" s="51">
        <f>Count[[#This Row],[WA503 - LI]]/SUM(Count[[#This Row],[WA503 - LI]],Count[[#This Row],[WA503]])*U55</f>
        <v>827137.19629013876</v>
      </c>
      <c r="Q55">
        <v>54</v>
      </c>
      <c r="S55" s="52"/>
      <c r="U55">
        <v>13580534.027472828</v>
      </c>
    </row>
    <row r="56" spans="1:21" x14ac:dyDescent="0.25">
      <c r="A56" s="15">
        <f>Customers!$A56</f>
        <v>2026</v>
      </c>
      <c r="B56" s="30" t="s">
        <v>72</v>
      </c>
      <c r="C56" s="34">
        <f>Count[[#This Row],[WA503]]/SUM(Count[[#This Row],[WA503]]+Count[[#This Row],[WA503 - LI]])*U56</f>
        <v>12388700.321078964</v>
      </c>
      <c r="D56" s="34">
        <v>9787034.2573011871</v>
      </c>
      <c r="E56" s="34">
        <v>1394924.1376229525</v>
      </c>
      <c r="F56" s="34">
        <v>1968154.3553563803</v>
      </c>
      <c r="G56" s="35">
        <v>176643.02037173274</v>
      </c>
      <c r="H56" s="34">
        <f t="shared" si="0"/>
        <v>10571545.426497309</v>
      </c>
      <c r="I56" s="36">
        <v>5018417.7917588158</v>
      </c>
      <c r="J56" s="34">
        <v>3237879.740859468</v>
      </c>
      <c r="K56" s="34">
        <v>340436.98893093778</v>
      </c>
      <c r="L56" s="34">
        <v>295858.28388783534</v>
      </c>
      <c r="M56" s="34">
        <v>250689.31403172758</v>
      </c>
      <c r="N56" s="34">
        <f t="shared" si="1"/>
        <v>1308701.5790127493</v>
      </c>
      <c r="O56" s="51">
        <f>Count[[#This Row],[WA503 - LI]]/SUM(Count[[#This Row],[WA503 - LI]],Count[[#This Row],[WA503]])*U56</f>
        <v>1149366.0648653663</v>
      </c>
      <c r="Q56">
        <v>55</v>
      </c>
      <c r="U56">
        <v>13538066.385944331</v>
      </c>
    </row>
    <row r="57" spans="1:21" x14ac:dyDescent="0.25">
      <c r="A57" s="15">
        <f>Customers!$A57</f>
        <v>2027</v>
      </c>
      <c r="B57" s="30" t="s">
        <v>72</v>
      </c>
      <c r="C57" s="34">
        <f>Count[[#This Row],[WA503]]/SUM(Count[[#This Row],[WA503]]+Count[[#This Row],[WA503 - LI]])*U57</f>
        <v>11846274.267697925</v>
      </c>
      <c r="D57" s="34">
        <v>9625243.8414587323</v>
      </c>
      <c r="E57" s="34">
        <v>1402536.0087602173</v>
      </c>
      <c r="F57" s="34">
        <v>1996945.2029920844</v>
      </c>
      <c r="G57" s="35">
        <v>175819.20749525953</v>
      </c>
      <c r="H57" s="34">
        <f t="shared" si="0"/>
        <v>10624403.153629787</v>
      </c>
      <c r="I57" s="36">
        <v>4892158.8944776189</v>
      </c>
      <c r="J57" s="34">
        <v>3166871.6805968015</v>
      </c>
      <c r="K57" s="34">
        <v>342418.94864761975</v>
      </c>
      <c r="L57" s="34">
        <v>295469.13900499162</v>
      </c>
      <c r="M57" s="34">
        <v>248473.88964687276</v>
      </c>
      <c r="N57" s="34">
        <f t="shared" si="1"/>
        <v>1315245.0869078117</v>
      </c>
      <c r="O57" s="51">
        <f>Count[[#This Row],[WA503 - LI]]/SUM(Count[[#This Row],[WA503 - LI]],Count[[#This Row],[WA503]])*U57</f>
        <v>1454723.2471091989</v>
      </c>
      <c r="Q57">
        <v>56</v>
      </c>
      <c r="U57">
        <v>13300997.514807124</v>
      </c>
    </row>
    <row r="58" spans="1:21" x14ac:dyDescent="0.25">
      <c r="A58" s="15">
        <f>Customers!$A58</f>
        <v>2028</v>
      </c>
      <c r="B58" s="30" t="s">
        <v>72</v>
      </c>
      <c r="C58" s="34">
        <f>Count[[#This Row],[WA503]]/SUM(Count[[#This Row],[WA503]]+Count[[#This Row],[WA503 - LI]])*U58</f>
        <v>11472988.806977089</v>
      </c>
      <c r="D58" s="34">
        <v>9581217.6894388534</v>
      </c>
      <c r="E58" s="34">
        <v>1415564.4648065432</v>
      </c>
      <c r="F58" s="34">
        <v>2033745.4545797925</v>
      </c>
      <c r="G58" s="35">
        <v>175768.57037069372</v>
      </c>
      <c r="H58" s="34">
        <f t="shared" si="0"/>
        <v>10677525.169397939</v>
      </c>
      <c r="I58" s="36">
        <v>4832674.5401760228</v>
      </c>
      <c r="J58" s="34">
        <v>3153243.9614463234</v>
      </c>
      <c r="K58" s="34">
        <v>348452.02947100706</v>
      </c>
      <c r="L58" s="34">
        <v>298196.22535164619</v>
      </c>
      <c r="M58" s="34">
        <v>248610.68976457152</v>
      </c>
      <c r="N58" s="34">
        <f t="shared" si="1"/>
        <v>1321821.3123423518</v>
      </c>
      <c r="O58" s="51">
        <f>Count[[#This Row],[WA503 - LI]]/SUM(Count[[#This Row],[WA503 - LI]],Count[[#This Row],[WA503]])*U58</f>
        <v>1780300.5463642313</v>
      </c>
      <c r="Q58">
        <v>57</v>
      </c>
      <c r="U58">
        <v>13253289.353341321</v>
      </c>
    </row>
    <row r="59" spans="1:21" x14ac:dyDescent="0.25">
      <c r="A59" s="15">
        <f>Customers!$A59</f>
        <v>2029</v>
      </c>
      <c r="B59" s="30" t="s">
        <v>72</v>
      </c>
      <c r="C59" s="34">
        <f>Count[[#This Row],[WA503]]/SUM(Count[[#This Row],[WA503]]+Count[[#This Row],[WA503 - LI]])*U59</f>
        <v>10812006.07657145</v>
      </c>
      <c r="D59" s="34">
        <v>9328559.7590424456</v>
      </c>
      <c r="E59" s="34">
        <v>1391890.0984774006</v>
      </c>
      <c r="F59" s="34">
        <v>2002872.209674506</v>
      </c>
      <c r="G59" s="35">
        <v>172493.59462732464</v>
      </c>
      <c r="H59" s="34">
        <f t="shared" si="0"/>
        <v>10730912.795244936</v>
      </c>
      <c r="I59" s="36">
        <v>4702899.8243110674</v>
      </c>
      <c r="J59" s="34">
        <v>3086212.4200019082</v>
      </c>
      <c r="K59" s="34">
        <v>347786.80058004329</v>
      </c>
      <c r="L59" s="34">
        <v>292830.0352051924</v>
      </c>
      <c r="M59" s="34">
        <v>246333.66005879091</v>
      </c>
      <c r="N59" s="34">
        <f t="shared" si="1"/>
        <v>1328430.4189040642</v>
      </c>
      <c r="O59" s="51">
        <f>Count[[#This Row],[WA503 - LI]]/SUM(Count[[#This Row],[WA503 - LI]],Count[[#This Row],[WA503]])*U59</f>
        <v>2056048.0504446244</v>
      </c>
      <c r="Q59">
        <v>58</v>
      </c>
      <c r="U59">
        <v>12868054.127016075</v>
      </c>
    </row>
    <row r="60" spans="1:21" x14ac:dyDescent="0.25">
      <c r="A60" s="15">
        <f>Customers!$A60</f>
        <v>2030</v>
      </c>
      <c r="B60" s="30" t="s">
        <v>72</v>
      </c>
      <c r="C60" s="34">
        <f>Count[[#This Row],[WA503]]/SUM(Count[[#This Row],[WA503]]+Count[[#This Row],[WA503 - LI]])*U60</f>
        <v>10514964.645008203</v>
      </c>
      <c r="D60" s="34">
        <v>9356695.7572068851</v>
      </c>
      <c r="E60" s="34">
        <v>1410844.4979155806</v>
      </c>
      <c r="F60" s="34">
        <v>2037205.2928350074</v>
      </c>
      <c r="G60" s="35">
        <v>175139.03929322603</v>
      </c>
      <c r="H60" s="34">
        <f t="shared" si="0"/>
        <v>10784567.359221166</v>
      </c>
      <c r="I60" s="36">
        <v>4739015.1369577497</v>
      </c>
      <c r="J60" s="34">
        <v>3089638.0449074926</v>
      </c>
      <c r="K60" s="34">
        <v>357145.62600907398</v>
      </c>
      <c r="L60" s="34">
        <v>292971.25139590935</v>
      </c>
      <c r="M60" s="34">
        <v>249295.46302275741</v>
      </c>
      <c r="N60" s="34">
        <f t="shared" si="1"/>
        <v>1335072.570998583</v>
      </c>
      <c r="O60" s="51">
        <f>Count[[#This Row],[WA503 - LI]]/SUM(Count[[#This Row],[WA503 - LI]],Count[[#This Row],[WA503]])*U60</f>
        <v>2398380.8187504155</v>
      </c>
      <c r="Q60">
        <v>59</v>
      </c>
      <c r="U60">
        <v>12913345.463758618</v>
      </c>
    </row>
    <row r="61" spans="1:21" x14ac:dyDescent="0.25">
      <c r="A61" s="15">
        <f>Customers!$A61</f>
        <v>2031</v>
      </c>
      <c r="B61" s="30" t="s">
        <v>72</v>
      </c>
      <c r="C61" s="34">
        <f>Count[[#This Row],[WA503]]/SUM(Count[[#This Row],[WA503]]+Count[[#This Row],[WA503 - LI]])*U61</f>
        <v>9983717.2393204141</v>
      </c>
      <c r="D61" s="34">
        <v>9186884.0859303437</v>
      </c>
      <c r="E61" s="34">
        <v>1406199.2642059047</v>
      </c>
      <c r="F61" s="34">
        <v>2039623.36068461</v>
      </c>
      <c r="G61" s="35">
        <v>174107.8631115907</v>
      </c>
      <c r="H61" s="34">
        <f t="shared" si="0"/>
        <v>10838490.196017269</v>
      </c>
      <c r="I61" s="36">
        <v>4646145.9252829477</v>
      </c>
      <c r="J61" s="34">
        <v>3037134.7407958312</v>
      </c>
      <c r="K61" s="34">
        <v>359873.79575765406</v>
      </c>
      <c r="L61" s="34">
        <v>291412.76459588925</v>
      </c>
      <c r="M61" s="34">
        <v>246962.45334322049</v>
      </c>
      <c r="N61" s="34">
        <f t="shared" si="1"/>
        <v>1341747.9338535757</v>
      </c>
      <c r="O61" s="51">
        <f>Count[[#This Row],[WA503 - LI]]/SUM(Count[[#This Row],[WA503 - LI]],Count[[#This Row],[WA503]])*U61</f>
        <v>2688960.6102211634</v>
      </c>
      <c r="Q61">
        <v>60</v>
      </c>
      <c r="U61">
        <v>12672677.849541578</v>
      </c>
    </row>
    <row r="62" spans="1:21" x14ac:dyDescent="0.25">
      <c r="A62" s="15">
        <f>Customers!$A62</f>
        <v>2032</v>
      </c>
      <c r="B62" s="30" t="s">
        <v>72</v>
      </c>
      <c r="C62" s="34">
        <f>Count[[#This Row],[WA503]]/SUM(Count[[#This Row],[WA503]]+Count[[#This Row],[WA503 - LI]])*U62</f>
        <v>9681399.3836792577</v>
      </c>
      <c r="D62" s="34">
        <v>9209821.1523992028</v>
      </c>
      <c r="E62" s="34">
        <v>1429815.6029880799</v>
      </c>
      <c r="F62" s="34">
        <v>2100519.3497393127</v>
      </c>
      <c r="G62" s="35">
        <v>175951.36056759593</v>
      </c>
      <c r="H62" s="34">
        <f t="shared" si="0"/>
        <v>10892682.646997347</v>
      </c>
      <c r="I62" s="36">
        <v>4569462.9273818312</v>
      </c>
      <c r="J62" s="34">
        <v>3041770.6379578449</v>
      </c>
      <c r="K62" s="34">
        <v>368910.75088365673</v>
      </c>
      <c r="L62" s="34">
        <v>302434.4974655261</v>
      </c>
      <c r="M62" s="34">
        <v>249435.2067403929</v>
      </c>
      <c r="N62" s="34">
        <f t="shared" si="1"/>
        <v>1348456.6735228444</v>
      </c>
      <c r="O62" s="51">
        <f>Count[[#This Row],[WA503 - LI]]/SUM(Count[[#This Row],[WA503 - LI]],Count[[#This Row],[WA503]])*U62</f>
        <v>3043272.882077517</v>
      </c>
      <c r="Q62">
        <v>61</v>
      </c>
      <c r="U62">
        <v>12724672.265756775</v>
      </c>
    </row>
    <row r="63" spans="1:21" x14ac:dyDescent="0.25">
      <c r="A63" s="15">
        <f>Customers!$A63</f>
        <v>2033</v>
      </c>
      <c r="B63" s="30" t="s">
        <v>72</v>
      </c>
      <c r="C63" s="34">
        <f>Count[[#This Row],[WA503]]/SUM(Count[[#This Row],[WA503]]+Count[[#This Row],[WA503 - LI]])*U63</f>
        <v>9097206.6926255506</v>
      </c>
      <c r="D63" s="34">
        <v>8997805.8424121886</v>
      </c>
      <c r="E63" s="34">
        <v>1420112.7191428517</v>
      </c>
      <c r="F63" s="34">
        <v>2099366.7635353617</v>
      </c>
      <c r="G63" s="35">
        <v>173848.1320977498</v>
      </c>
      <c r="H63" s="34">
        <f t="shared" si="0"/>
        <v>10947146.060232339</v>
      </c>
      <c r="I63" s="36">
        <v>4354114.8643403826</v>
      </c>
      <c r="J63" s="34">
        <v>2987308.1458819713</v>
      </c>
      <c r="K63" s="34">
        <v>370274.4407514116</v>
      </c>
      <c r="L63" s="34">
        <v>309699.98257423955</v>
      </c>
      <c r="M63" s="34">
        <v>248114.77590314488</v>
      </c>
      <c r="N63" s="34">
        <f t="shared" si="1"/>
        <v>1355198.9568904587</v>
      </c>
      <c r="O63" s="51">
        <f>Count[[#This Row],[WA503 - LI]]/SUM(Count[[#This Row],[WA503 - LI]],Count[[#This Row],[WA503]])*U63</f>
        <v>3307979.8816062203</v>
      </c>
      <c r="Q63">
        <v>62</v>
      </c>
      <c r="U63">
        <v>12405186.57423177</v>
      </c>
    </row>
    <row r="64" spans="1:21" x14ac:dyDescent="0.25">
      <c r="A64" s="15">
        <f>Customers!$A64</f>
        <v>2034</v>
      </c>
      <c r="B64" s="30" t="s">
        <v>72</v>
      </c>
      <c r="C64" s="34">
        <f>Count[[#This Row],[WA503]]/SUM(Count[[#This Row],[WA503]]+Count[[#This Row],[WA503 - LI]])*U64</f>
        <v>8614192.1816119347</v>
      </c>
      <c r="D64" s="34">
        <v>8869088.4767419789</v>
      </c>
      <c r="E64" s="34">
        <v>1416223.4881474664</v>
      </c>
      <c r="F64" s="34">
        <v>2097355.877446773</v>
      </c>
      <c r="G64" s="35">
        <v>172569.96179826016</v>
      </c>
      <c r="H64" s="34">
        <f t="shared" si="0"/>
        <v>11001881.79053349</v>
      </c>
      <c r="I64" s="36">
        <v>4327466.740806384</v>
      </c>
      <c r="J64" s="34">
        <v>2938207.103877855</v>
      </c>
      <c r="K64" s="34">
        <v>371833.25662259071</v>
      </c>
      <c r="L64" s="34">
        <v>298358.03635159956</v>
      </c>
      <c r="M64" s="34">
        <v>246248.20112502237</v>
      </c>
      <c r="N64" s="34">
        <f t="shared" si="1"/>
        <v>1361974.9516749098</v>
      </c>
      <c r="O64" s="51">
        <f>Count[[#This Row],[WA503 - LI]]/SUM(Count[[#This Row],[WA503 - LI]],Count[[#This Row],[WA503]])*U64</f>
        <v>3599099.4807357956</v>
      </c>
      <c r="Q64">
        <v>63</v>
      </c>
      <c r="U64">
        <v>12213291.66234773</v>
      </c>
    </row>
    <row r="65" spans="1:21" x14ac:dyDescent="0.25">
      <c r="A65" s="15">
        <f>Customers!$A65</f>
        <v>2035</v>
      </c>
      <c r="B65" s="30" t="s">
        <v>72</v>
      </c>
      <c r="C65" s="34">
        <f>Count[[#This Row],[WA503]]/SUM(Count[[#This Row],[WA503]]+Count[[#This Row],[WA503 - LI]])*U65</f>
        <v>8258992.602660127</v>
      </c>
      <c r="D65" s="34">
        <v>8853073.4316858351</v>
      </c>
      <c r="E65" s="34">
        <v>1435033.9164893867</v>
      </c>
      <c r="F65" s="34">
        <v>2149494.1662481437</v>
      </c>
      <c r="G65" s="35">
        <v>174455.98173857588</v>
      </c>
      <c r="H65" s="34">
        <f t="shared" si="0"/>
        <v>11056891.199486161</v>
      </c>
      <c r="I65" s="36">
        <v>4242845.4814089974</v>
      </c>
      <c r="J65" s="34">
        <v>2938092.5768772229</v>
      </c>
      <c r="K65" s="34">
        <v>381329.84938816068</v>
      </c>
      <c r="L65" s="34">
        <v>312102.47660596919</v>
      </c>
      <c r="M65" s="34">
        <v>249231.3474932769</v>
      </c>
      <c r="N65" s="34">
        <f t="shared" si="1"/>
        <v>1368784.8264332875</v>
      </c>
      <c r="O65" s="51">
        <f>Count[[#This Row],[WA503 - LI]]/SUM(Count[[#This Row],[WA503 - LI]],Count[[#This Row],[WA503]])*U65</f>
        <v>3944970.3148528226</v>
      </c>
      <c r="Q65">
        <v>64</v>
      </c>
      <c r="U65">
        <v>12203962.91751295</v>
      </c>
    </row>
    <row r="66" spans="1:21" x14ac:dyDescent="0.25">
      <c r="A66" s="15">
        <f>Customers!$A66</f>
        <v>2036</v>
      </c>
      <c r="B66" s="30" t="s">
        <v>72</v>
      </c>
      <c r="C66" s="34">
        <f>Count[[#This Row],[WA503]]/SUM(Count[[#This Row],[WA503]]+Count[[#This Row],[WA503 - LI]])*U66</f>
        <v>8138610.346557077</v>
      </c>
      <c r="D66" s="34">
        <v>8771168.044343112</v>
      </c>
      <c r="E66" s="34">
        <v>1445982.6282972223</v>
      </c>
      <c r="F66" s="34">
        <v>2182944.0137661221</v>
      </c>
      <c r="G66" s="35">
        <v>174395.31428839956</v>
      </c>
      <c r="H66" s="34">
        <f t="shared" si="0"/>
        <v>11112175.655483589</v>
      </c>
      <c r="I66" s="36">
        <v>4140833.7349222112</v>
      </c>
      <c r="J66" s="34">
        <v>2901845.9879801632</v>
      </c>
      <c r="K66" s="34">
        <v>385619.8620045968</v>
      </c>
      <c r="L66" s="34">
        <v>314378.58164537023</v>
      </c>
      <c r="M66" s="34">
        <v>248788.73862718648</v>
      </c>
      <c r="N66" s="34">
        <f t="shared" si="1"/>
        <v>1375628.7505654511</v>
      </c>
      <c r="O66" s="51">
        <f>Count[[#This Row],[WA503 - LI]]/SUM(Count[[#This Row],[WA503 - LI]],Count[[#This Row],[WA503]])*U66</f>
        <v>3945865.3521779059</v>
      </c>
      <c r="Q66">
        <v>65</v>
      </c>
      <c r="U66">
        <v>12084475.698734982</v>
      </c>
    </row>
    <row r="67" spans="1:21" x14ac:dyDescent="0.25">
      <c r="A67" s="15">
        <f>Customers!$A67</f>
        <v>2037</v>
      </c>
      <c r="B67" s="30" t="s">
        <v>72</v>
      </c>
      <c r="C67" s="34">
        <f>Count[[#This Row],[WA503]]/SUM(Count[[#This Row],[WA503]]+Count[[#This Row],[WA503 - LI]])*U67</f>
        <v>7912380.2429281045</v>
      </c>
      <c r="D67" s="34">
        <v>8583427.747446131</v>
      </c>
      <c r="E67" s="34">
        <v>1437007.4859347998</v>
      </c>
      <c r="F67" s="34">
        <v>2183273.5641019261</v>
      </c>
      <c r="G67" s="35">
        <v>172297.23844001055</v>
      </c>
      <c r="H67" s="34">
        <f t="shared" si="0"/>
        <v>11167736.533761002</v>
      </c>
      <c r="I67" s="36">
        <v>4037040.010016656</v>
      </c>
      <c r="J67" s="34">
        <v>2844327.784057287</v>
      </c>
      <c r="K67" s="34">
        <v>386270.74539153842</v>
      </c>
      <c r="L67" s="34">
        <v>310061.19301931426</v>
      </c>
      <c r="M67" s="34">
        <v>245983.60943205244</v>
      </c>
      <c r="N67" s="34">
        <f t="shared" si="1"/>
        <v>1382506.8943182784</v>
      </c>
      <c r="O67" s="51">
        <f>Count[[#This Row],[WA503 - LI]]/SUM(Count[[#This Row],[WA503 - LI]],Count[[#This Row],[WA503]])*U67</f>
        <v>3893983.7313556452</v>
      </c>
      <c r="Q67">
        <v>66</v>
      </c>
      <c r="U67">
        <v>11806363.974283749</v>
      </c>
    </row>
    <row r="68" spans="1:21" x14ac:dyDescent="0.25">
      <c r="A68" s="15">
        <f>Customers!$A68</f>
        <v>2038</v>
      </c>
      <c r="B68" s="30" t="s">
        <v>72</v>
      </c>
      <c r="C68" s="34">
        <f>Count[[#This Row],[WA503]]/SUM(Count[[#This Row],[WA503]]+Count[[#This Row],[WA503 - LI]])*U68</f>
        <v>7798333.010076778</v>
      </c>
      <c r="D68" s="34">
        <v>8496986.7887255084</v>
      </c>
      <c r="E68" s="34">
        <v>1436775.2453040194</v>
      </c>
      <c r="F68" s="34">
        <v>2199717.5131747946</v>
      </c>
      <c r="G68" s="35">
        <v>172206.56606301491</v>
      </c>
      <c r="H68" s="34">
        <f t="shared" si="0"/>
        <v>11223575.216429804</v>
      </c>
      <c r="I68" s="36">
        <v>3989200.4895396493</v>
      </c>
      <c r="J68" s="34">
        <v>2816993.7420500405</v>
      </c>
      <c r="K68" s="34">
        <v>391692.49663234397</v>
      </c>
      <c r="L68" s="34">
        <v>310744.00645989407</v>
      </c>
      <c r="M68" s="34">
        <v>245734.63605787689</v>
      </c>
      <c r="N68" s="34">
        <f t="shared" si="1"/>
        <v>1389419.4287898706</v>
      </c>
      <c r="O68" s="51">
        <f>Count[[#This Row],[WA503 - LI]]/SUM(Count[[#This Row],[WA503 - LI]],Count[[#This Row],[WA503]])*U68</f>
        <v>3895952.344354297</v>
      </c>
      <c r="Q68">
        <v>67</v>
      </c>
      <c r="U68">
        <v>11694285.354431076</v>
      </c>
    </row>
    <row r="69" spans="1:21" x14ac:dyDescent="0.25">
      <c r="A69" s="15">
        <f>Customers!$A69</f>
        <v>2039</v>
      </c>
      <c r="B69" s="30" t="s">
        <v>72</v>
      </c>
      <c r="C69" s="34">
        <f>Count[[#This Row],[WA503]]/SUM(Count[[#This Row],[WA503]]+Count[[#This Row],[WA503 - LI]])*U69</f>
        <v>7598623.0618113792</v>
      </c>
      <c r="D69" s="34">
        <v>8342411.4159206674</v>
      </c>
      <c r="E69" s="34">
        <v>1435653.3653881794</v>
      </c>
      <c r="F69" s="34">
        <v>2208200.2685320182</v>
      </c>
      <c r="G69" s="35">
        <v>170412.44898207096</v>
      </c>
      <c r="H69" s="34">
        <f t="shared" si="0"/>
        <v>11279693.092511948</v>
      </c>
      <c r="I69" s="36">
        <v>3883217.5229503824</v>
      </c>
      <c r="J69" s="34">
        <v>2763814.4710964751</v>
      </c>
      <c r="K69" s="34">
        <v>392809.91801949462</v>
      </c>
      <c r="L69" s="34">
        <v>309196.77471755515</v>
      </c>
      <c r="M69" s="34">
        <v>245010.700790362</v>
      </c>
      <c r="N69" s="34">
        <f t="shared" si="1"/>
        <v>1396366.5259338184</v>
      </c>
      <c r="O69" s="51">
        <f>Count[[#This Row],[WA503 - LI]]/SUM(Count[[#This Row],[WA503 - LI]],Count[[#This Row],[WA503]])*U69</f>
        <v>3853941.1466595889</v>
      </c>
      <c r="Q69">
        <v>68</v>
      </c>
      <c r="U69">
        <v>11452564.208470969</v>
      </c>
    </row>
    <row r="70" spans="1:21" x14ac:dyDescent="0.25">
      <c r="A70" s="15">
        <f>Customers!$A70</f>
        <v>2040</v>
      </c>
      <c r="B70" s="30" t="s">
        <v>72</v>
      </c>
      <c r="C70" s="34">
        <f>Count[[#This Row],[WA503]]/SUM(Count[[#This Row],[WA503]]+Count[[#This Row],[WA503 - LI]])*U70</f>
        <v>7518517.572543378</v>
      </c>
      <c r="D70" s="34">
        <v>8299586.5308371233</v>
      </c>
      <c r="E70" s="34">
        <v>1442689.85483052</v>
      </c>
      <c r="F70" s="34">
        <v>2233696.5660975189</v>
      </c>
      <c r="G70" s="35">
        <v>171328.86670597611</v>
      </c>
      <c r="H70" s="34">
        <f t="shared" si="0"/>
        <v>11336091.557974521</v>
      </c>
      <c r="I70" s="36">
        <v>3847016.3644540911</v>
      </c>
      <c r="J70" s="34">
        <v>2747984.7511263904</v>
      </c>
      <c r="K70" s="34">
        <v>399534.97907491133</v>
      </c>
      <c r="L70" s="34">
        <v>310160.06858911924</v>
      </c>
      <c r="M70" s="34">
        <v>244750.61467511865</v>
      </c>
      <c r="N70" s="34">
        <f t="shared" si="1"/>
        <v>1403348.358563486</v>
      </c>
      <c r="O70" s="51">
        <f>Count[[#This Row],[WA503 - LI]]/SUM(Count[[#This Row],[WA503 - LI]],Count[[#This Row],[WA503]])*U70</f>
        <v>3871732.6188492603</v>
      </c>
      <c r="Q70">
        <v>69</v>
      </c>
      <c r="U70">
        <v>11390250.191392638</v>
      </c>
    </row>
    <row r="71" spans="1:21" x14ac:dyDescent="0.25">
      <c r="A71" s="15">
        <f>Customers!$A71</f>
        <v>2041</v>
      </c>
      <c r="B71" s="30" t="s">
        <v>72</v>
      </c>
      <c r="C71" s="34">
        <f>Count[[#This Row],[WA503]]/SUM(Count[[#This Row],[WA503]]+Count[[#This Row],[WA503 - LI]])*U71</f>
        <v>7361011.4294410814</v>
      </c>
      <c r="D71" s="34">
        <v>8173762.8653917992</v>
      </c>
      <c r="E71" s="34">
        <v>1440922.8510700038</v>
      </c>
      <c r="F71" s="34">
        <v>2240260.0004152204</v>
      </c>
      <c r="G71" s="35">
        <v>170237.75383593183</v>
      </c>
      <c r="H71" s="34">
        <f t="shared" si="0"/>
        <v>11392772.015764382</v>
      </c>
      <c r="I71" s="36">
        <v>3754847.561347119</v>
      </c>
      <c r="J71" s="34">
        <v>2708219.3445674903</v>
      </c>
      <c r="K71" s="34">
        <v>402870.86131320987</v>
      </c>
      <c r="L71" s="34">
        <v>311556.06310221984</v>
      </c>
      <c r="M71" s="34">
        <v>244417.04900682898</v>
      </c>
      <c r="N71" s="34">
        <f t="shared" si="1"/>
        <v>1410365.1003563048</v>
      </c>
      <c r="O71" s="51">
        <f>Count[[#This Row],[WA503 - LI]]/SUM(Count[[#This Row],[WA503 - LI]],Count[[#This Row],[WA503]])*U71</f>
        <v>3848928.4069269877</v>
      </c>
      <c r="Q71">
        <v>70</v>
      </c>
      <c r="U71">
        <v>11209939.836368069</v>
      </c>
    </row>
    <row r="72" spans="1:21" x14ac:dyDescent="0.25">
      <c r="A72" s="15">
        <f>Customers!$A72</f>
        <v>2042</v>
      </c>
      <c r="B72" s="30" t="s">
        <v>72</v>
      </c>
      <c r="C72" s="34">
        <f>Count[[#This Row],[WA503]]/SUM(Count[[#This Row],[WA503]]+Count[[#This Row],[WA503 - LI]])*U72</f>
        <v>7247153.6850178195</v>
      </c>
      <c r="D72" s="34">
        <v>8089993.7593973009</v>
      </c>
      <c r="E72" s="34">
        <v>1437954.0640634918</v>
      </c>
      <c r="F72" s="34">
        <v>2254915.7122474257</v>
      </c>
      <c r="G72" s="35">
        <v>170691.02526270933</v>
      </c>
      <c r="H72" s="34">
        <f t="shared" si="0"/>
        <v>11449735.875843199</v>
      </c>
      <c r="I72" s="36">
        <v>3671251.5001261472</v>
      </c>
      <c r="J72" s="34">
        <v>2678392.8812297829</v>
      </c>
      <c r="K72" s="34">
        <v>406819.79138827417</v>
      </c>
      <c r="L72" s="34">
        <v>313748.74340729415</v>
      </c>
      <c r="M72" s="34">
        <v>244130.40727351949</v>
      </c>
      <c r="N72" s="34">
        <f t="shared" si="1"/>
        <v>1417416.9258580867</v>
      </c>
      <c r="O72" s="51">
        <f>Count[[#This Row],[WA503 - LI]]/SUM(Count[[#This Row],[WA503 - LI]],Count[[#This Row],[WA503]])*U72</f>
        <v>3847944.0466276933</v>
      </c>
      <c r="Q72">
        <v>71</v>
      </c>
      <c r="U72">
        <v>11095097.731645513</v>
      </c>
    </row>
    <row r="73" spans="1:21" x14ac:dyDescent="0.25">
      <c r="A73" s="15">
        <f>Customers!$A73</f>
        <v>2043</v>
      </c>
      <c r="B73" s="30" t="s">
        <v>72</v>
      </c>
      <c r="C73" s="34">
        <f>Count[[#This Row],[WA503]]/SUM(Count[[#This Row],[WA503]]+Count[[#This Row],[WA503 - LI]])*U73</f>
        <v>7117518.9719567141</v>
      </c>
      <c r="D73" s="34">
        <v>7997290.3512419583</v>
      </c>
      <c r="E73" s="34">
        <v>1442192.1588842475</v>
      </c>
      <c r="F73" s="34">
        <v>2273013.9497532165</v>
      </c>
      <c r="G73" s="35">
        <v>170043.53839186346</v>
      </c>
      <c r="H73" s="34">
        <f t="shared" si="0"/>
        <v>11506984.555222422</v>
      </c>
      <c r="I73" s="36">
        <v>3628446.3627657183</v>
      </c>
      <c r="J73" s="34">
        <v>2649399.5605828646</v>
      </c>
      <c r="K73" s="34">
        <v>411261.9336587541</v>
      </c>
      <c r="L73" s="34">
        <v>311595.22445364814</v>
      </c>
      <c r="M73" s="34">
        <v>244192.79682791888</v>
      </c>
      <c r="N73" s="34">
        <f t="shared" si="1"/>
        <v>1424504.0104873755</v>
      </c>
      <c r="O73" s="51">
        <f>Count[[#This Row],[WA503 - LI]]/SUM(Count[[#This Row],[WA503 - LI]],Count[[#This Row],[WA503]])*U73</f>
        <v>3837833.9802415916</v>
      </c>
      <c r="Q73">
        <v>72</v>
      </c>
      <c r="U73">
        <v>10955352.952198306</v>
      </c>
    </row>
    <row r="74" spans="1:21" x14ac:dyDescent="0.25">
      <c r="A74" s="15">
        <f>Customers!$A74</f>
        <v>2044</v>
      </c>
      <c r="B74" s="30" t="s">
        <v>72</v>
      </c>
      <c r="C74" s="34">
        <f>Count[[#This Row],[WA503]]/SUM(Count[[#This Row],[WA503]]+Count[[#This Row],[WA503 - LI]])*U74</f>
        <v>6968968.5960376272</v>
      </c>
      <c r="D74" s="34">
        <v>7906646.4446752435</v>
      </c>
      <c r="E74" s="34">
        <v>1413836.8817088935</v>
      </c>
      <c r="F74" s="34">
        <v>2184151.7603995167</v>
      </c>
      <c r="G74" s="35">
        <v>169709.36102636007</v>
      </c>
      <c r="H74" s="34">
        <f t="shared" si="0"/>
        <v>11564519.477998547</v>
      </c>
      <c r="I74" s="36">
        <v>3565206.2363523464</v>
      </c>
      <c r="J74" s="34">
        <v>2630337.5720985052</v>
      </c>
      <c r="K74" s="34">
        <v>416624.66091127048</v>
      </c>
      <c r="L74" s="34">
        <v>314775.78974693059</v>
      </c>
      <c r="M74" s="34">
        <v>244633.66746298765</v>
      </c>
      <c r="N74" s="34">
        <f t="shared" si="1"/>
        <v>1431626.5305398135</v>
      </c>
      <c r="O74" s="51">
        <f>Count[[#This Row],[WA503 - LI]]/SUM(Count[[#This Row],[WA503 - LI]],Count[[#This Row],[WA503]])*U74</f>
        <v>3816591.35583214</v>
      </c>
      <c r="Q74">
        <v>73</v>
      </c>
      <c r="U74">
        <v>10785559.951869767</v>
      </c>
    </row>
    <row r="75" spans="1:21" x14ac:dyDescent="0.25">
      <c r="A75" s="15">
        <f>Customers!$A75</f>
        <v>2045</v>
      </c>
      <c r="B75" s="30" t="s">
        <v>72</v>
      </c>
      <c r="C75" s="34">
        <f>Count[[#This Row],[WA503]]/SUM(Count[[#This Row],[WA503]]+Count[[#This Row],[WA503 - LI]])*U75</f>
        <v>6770795.128371858</v>
      </c>
      <c r="D75" s="34">
        <v>7742377.5321610551</v>
      </c>
      <c r="E75" s="34">
        <v>1399460.5497468594</v>
      </c>
      <c r="F75" s="34">
        <v>2162556.5909136492</v>
      </c>
      <c r="G75" s="35">
        <v>167880.6840010848</v>
      </c>
      <c r="H75" s="34">
        <f t="shared" si="0"/>
        <v>11622342.075388523</v>
      </c>
      <c r="I75" s="36">
        <v>3465562.3079426996</v>
      </c>
      <c r="J75" s="34">
        <v>2579642.4151667762</v>
      </c>
      <c r="K75" s="34">
        <v>417967.66445532243</v>
      </c>
      <c r="L75" s="34">
        <v>312980.69514424819</v>
      </c>
      <c r="M75" s="34">
        <v>242102.90396020492</v>
      </c>
      <c r="N75" s="34">
        <f t="shared" si="1"/>
        <v>1438784.6631925111</v>
      </c>
      <c r="O75" s="51">
        <f>Count[[#This Row],[WA503 - LI]]/SUM(Count[[#This Row],[WA503 - LI]],Count[[#This Row],[WA503]])*U75</f>
        <v>3766330.509093123</v>
      </c>
      <c r="Q75">
        <v>74</v>
      </c>
      <c r="U75">
        <v>10537125.637464982</v>
      </c>
    </row>
    <row r="76" spans="1:21" x14ac:dyDescent="0.25">
      <c r="A76" s="15">
        <f>Customers!$A76</f>
        <v>2046</v>
      </c>
      <c r="B76" s="30" t="s">
        <v>72</v>
      </c>
      <c r="C76" s="34">
        <f>Count[[#This Row],[WA503]]/SUM(Count[[#This Row],[WA503]]+Count[[#This Row],[WA503 - LI]])*U76</f>
        <v>6678673.0543396343</v>
      </c>
      <c r="D76" s="34">
        <v>7669144.5984234978</v>
      </c>
      <c r="E76" s="34">
        <v>1406160.2421137521</v>
      </c>
      <c r="F76" s="34">
        <v>2201347.1310800835</v>
      </c>
      <c r="G76" s="35">
        <v>168072.18226587493</v>
      </c>
      <c r="H76" s="34">
        <f t="shared" si="0"/>
        <v>11680453.785765473</v>
      </c>
      <c r="I76" s="36">
        <v>3404245.8921367908</v>
      </c>
      <c r="J76" s="34">
        <v>2544682.8176770844</v>
      </c>
      <c r="K76" s="34">
        <v>421175.81034761865</v>
      </c>
      <c r="L76" s="34">
        <v>312308.80140799272</v>
      </c>
      <c r="M76" s="34">
        <v>241316.39267656321</v>
      </c>
      <c r="N76" s="34">
        <f t="shared" si="1"/>
        <v>1445978.5865084748</v>
      </c>
      <c r="O76" s="51">
        <f>Count[[#This Row],[WA503 - LI]]/SUM(Count[[#This Row],[WA503 - LI]],Count[[#This Row],[WA503]])*U76</f>
        <v>3773759.0949878329</v>
      </c>
      <c r="Q76">
        <v>75</v>
      </c>
      <c r="U76">
        <v>10452432.149327466</v>
      </c>
    </row>
    <row r="77" spans="1:21" x14ac:dyDescent="0.25">
      <c r="A77" s="15">
        <f>Customers!$A77</f>
        <v>2047</v>
      </c>
      <c r="B77" s="30" t="s">
        <v>72</v>
      </c>
      <c r="C77" s="34">
        <f>Count[[#This Row],[WA503]]/SUM(Count[[#This Row],[WA503]]+Count[[#This Row],[WA503 - LI]])*U77</f>
        <v>6654620.1991541116</v>
      </c>
      <c r="D77" s="34">
        <v>7665701.6601037718</v>
      </c>
      <c r="E77" s="34">
        <v>1433260.2934054276</v>
      </c>
      <c r="F77" s="34">
        <v>2288494.5069858017</v>
      </c>
      <c r="G77" s="35">
        <v>169667.37244157487</v>
      </c>
      <c r="H77" s="34">
        <f t="shared" si="0"/>
        <v>11738856.054694291</v>
      </c>
      <c r="I77" s="36">
        <v>3389096.847139887</v>
      </c>
      <c r="J77" s="34">
        <v>2544441.4375298531</v>
      </c>
      <c r="K77" s="34">
        <v>430370.74745698419</v>
      </c>
      <c r="L77" s="34">
        <v>316311.03153092589</v>
      </c>
      <c r="M77" s="34">
        <v>243612.51489994937</v>
      </c>
      <c r="N77" s="34">
        <f t="shared" si="1"/>
        <v>1453208.4794410164</v>
      </c>
      <c r="O77" s="51">
        <f>Count[[#This Row],[WA503 - LI]]/SUM(Count[[#This Row],[WA503 - LI]],Count[[#This Row],[WA503]])*U77</f>
        <v>3819920.7074790406</v>
      </c>
      <c r="Q77">
        <v>76</v>
      </c>
      <c r="U77">
        <v>10474540.906633152</v>
      </c>
    </row>
    <row r="78" spans="1:21" x14ac:dyDescent="0.25">
      <c r="A78" s="15">
        <f>Customers!$A78</f>
        <v>2048</v>
      </c>
      <c r="B78" s="30" t="s">
        <v>72</v>
      </c>
      <c r="C78" s="34">
        <f>Count[[#This Row],[WA503]]/SUM(Count[[#This Row],[WA503]]+Count[[#This Row],[WA503 - LI]])*U78</f>
        <v>6533448.1609616708</v>
      </c>
      <c r="D78" s="34">
        <v>7587193.1908373944</v>
      </c>
      <c r="E78" s="34">
        <v>1434025.5521787785</v>
      </c>
      <c r="F78" s="34">
        <v>2288467.7791434266</v>
      </c>
      <c r="G78" s="35">
        <v>169237.28000966017</v>
      </c>
      <c r="H78" s="34">
        <f t="shared" si="0"/>
        <v>11797550.334967755</v>
      </c>
      <c r="I78" s="36">
        <v>3325753.3904845775</v>
      </c>
      <c r="J78" s="34">
        <v>2513692.2022037888</v>
      </c>
      <c r="K78" s="34">
        <v>434752.29718860862</v>
      </c>
      <c r="L78" s="34">
        <v>316541.12887355441</v>
      </c>
      <c r="M78" s="34">
        <v>243372.90371933542</v>
      </c>
      <c r="N78" s="34">
        <f t="shared" si="1"/>
        <v>1460474.5218382229</v>
      </c>
      <c r="O78" s="51">
        <f>Count[[#This Row],[WA503 - LI]]/SUM(Count[[#This Row],[WA503 - LI]],Count[[#This Row],[WA503]])*U78</f>
        <v>3810442.4668069668</v>
      </c>
      <c r="Q78">
        <v>77</v>
      </c>
      <c r="U78">
        <v>10343890.627768638</v>
      </c>
    </row>
    <row r="79" spans="1:21" x14ac:dyDescent="0.25">
      <c r="A79" s="15">
        <f>Customers!$A79</f>
        <v>2049</v>
      </c>
      <c r="B79" s="30" t="s">
        <v>72</v>
      </c>
      <c r="C79" s="34">
        <f>Count[[#This Row],[WA503]]/SUM(Count[[#This Row],[WA503]]+Count[[#This Row],[WA503 - LI]])*U79</f>
        <v>6288795.4608265627</v>
      </c>
      <c r="D79" s="34">
        <v>7367977.4349257993</v>
      </c>
      <c r="E79" s="34">
        <v>1403849.8170647195</v>
      </c>
      <c r="F79" s="34">
        <v>2230187.473781365</v>
      </c>
      <c r="G79" s="35">
        <v>166580.25857148209</v>
      </c>
      <c r="H79" s="34">
        <f t="shared" si="0"/>
        <v>11856538.086642582</v>
      </c>
      <c r="I79" s="36">
        <v>3208958.124533237</v>
      </c>
      <c r="J79" s="34">
        <v>2448408.8846476697</v>
      </c>
      <c r="K79" s="34">
        <v>433052.4344681197</v>
      </c>
      <c r="L79" s="34">
        <v>313604.28678389301</v>
      </c>
      <c r="M79" s="34">
        <v>239695.34121580826</v>
      </c>
      <c r="N79" s="34">
        <f t="shared" si="1"/>
        <v>1467776.894447413</v>
      </c>
      <c r="O79" s="51">
        <f>Count[[#This Row],[WA503 - LI]]/SUM(Count[[#This Row],[WA503 - LI]],Count[[#This Row],[WA503]])*U79</f>
        <v>3726730.4136297023</v>
      </c>
      <c r="Q79">
        <v>78</v>
      </c>
      <c r="U79">
        <v>10015525.874456264</v>
      </c>
    </row>
    <row r="80" spans="1:21" x14ac:dyDescent="0.25">
      <c r="A80" s="15">
        <f>Customers!$A80</f>
        <v>2050</v>
      </c>
      <c r="B80" s="30" t="s">
        <v>72</v>
      </c>
      <c r="C80" s="34">
        <f>Count[[#This Row],[WA503]]/SUM(Count[[#This Row],[WA503]]+Count[[#This Row],[WA503 - LI]])*U80</f>
        <v>6277707.0657333462</v>
      </c>
      <c r="D80" s="34">
        <v>7394053.5724560712</v>
      </c>
      <c r="E80" s="34">
        <v>1414835.4115160394</v>
      </c>
      <c r="F80" s="34">
        <v>2253526.0356299281</v>
      </c>
      <c r="G80" s="35">
        <v>168446.15428627672</v>
      </c>
      <c r="H80" s="34">
        <f t="shared" si="0"/>
        <v>11915820.777075823</v>
      </c>
      <c r="I80" s="36">
        <v>3234363.2223189771</v>
      </c>
      <c r="J80" s="34">
        <v>2468321.0907326471</v>
      </c>
      <c r="K80" s="34">
        <v>445230.47186775476</v>
      </c>
      <c r="L80" s="34">
        <v>317357.94869303913</v>
      </c>
      <c r="M80" s="34">
        <v>243527.28946257415</v>
      </c>
      <c r="N80" s="34">
        <f t="shared" si="1"/>
        <v>1475115.7789196507</v>
      </c>
      <c r="O80" s="51">
        <f>Count[[#This Row],[WA503 - LI]]/SUM(Count[[#This Row],[WA503 - LI]],Count[[#This Row],[WA503]])*U80</f>
        <v>3780346.8986822241</v>
      </c>
      <c r="Q80">
        <v>79</v>
      </c>
      <c r="U80">
        <v>10058053.964415571</v>
      </c>
    </row>
    <row r="81" spans="1:21" x14ac:dyDescent="0.25">
      <c r="A81" s="15">
        <f>Customers!$A81</f>
        <v>2025</v>
      </c>
      <c r="B81" s="30" t="s">
        <v>9</v>
      </c>
      <c r="C81" s="34">
        <f>Count[[#This Row],[WA503]]/SUM(Count[[#This Row],[WA503]]+Count[[#This Row],[WA503 - LI]])*U81</f>
        <v>12928403.218293454</v>
      </c>
      <c r="D81" s="34">
        <v>9957240.9327077959</v>
      </c>
      <c r="E81" s="34">
        <v>1384668.5857393919</v>
      </c>
      <c r="F81" s="34">
        <v>1940190.0332634225</v>
      </c>
      <c r="G81" s="35">
        <v>177373.31078931916</v>
      </c>
      <c r="H81" s="34">
        <f t="shared" si="0"/>
        <v>10518950.673131667</v>
      </c>
      <c r="I81" s="36">
        <v>5177131.1568397265</v>
      </c>
      <c r="J81" s="34">
        <v>3310379.6289232965</v>
      </c>
      <c r="K81" s="34">
        <v>336232.26490625407</v>
      </c>
      <c r="L81" s="34">
        <v>299348.52118411264</v>
      </c>
      <c r="M81" s="34">
        <v>250741.63789641022</v>
      </c>
      <c r="N81" s="34">
        <f t="shared" si="1"/>
        <v>1302190.6258833352</v>
      </c>
      <c r="O81" s="51">
        <f>Count[[#This Row],[WA503 - LI]]/SUM(Count[[#This Row],[WA503 - LI]],Count[[#This Row],[WA503]])*U81</f>
        <v>834025.96046070324</v>
      </c>
      <c r="Q81">
        <v>80</v>
      </c>
      <c r="U81">
        <v>13762429.178754156</v>
      </c>
    </row>
    <row r="82" spans="1:21" x14ac:dyDescent="0.25">
      <c r="A82" s="15">
        <f>Customers!$A82</f>
        <v>2026</v>
      </c>
      <c r="B82" s="30" t="s">
        <v>9</v>
      </c>
      <c r="C82" s="34">
        <f>Count[[#This Row],[WA503]]/SUM(Count[[#This Row],[WA503]]+Count[[#This Row],[WA503 - LI]])*U82</f>
        <v>12412545.729257129</v>
      </c>
      <c r="D82" s="34">
        <v>9814387.0116889961</v>
      </c>
      <c r="E82" s="34">
        <v>1379253.1949753077</v>
      </c>
      <c r="F82" s="34">
        <v>1960502.945186629</v>
      </c>
      <c r="G82" s="35">
        <v>173994.0501674822</v>
      </c>
      <c r="H82" s="34">
        <f t="shared" si="0"/>
        <v>10571545.426497309</v>
      </c>
      <c r="I82" s="36">
        <v>5198514.8397719534</v>
      </c>
      <c r="J82" s="34">
        <v>3293773.7076642071</v>
      </c>
      <c r="K82" s="34">
        <v>336311.61362285487</v>
      </c>
      <c r="L82" s="34">
        <v>297875.55746830779</v>
      </c>
      <c r="M82" s="34">
        <v>247945.26163253034</v>
      </c>
      <c r="N82" s="34">
        <f t="shared" si="1"/>
        <v>1308701.5790127493</v>
      </c>
      <c r="O82" s="51">
        <f>Count[[#This Row],[WA503 - LI]]/SUM(Count[[#This Row],[WA503 - LI]],Count[[#This Row],[WA503]])*U82</f>
        <v>1132801.1736088961</v>
      </c>
      <c r="Q82">
        <v>81</v>
      </c>
      <c r="U82">
        <v>13545346.902866025</v>
      </c>
    </row>
    <row r="83" spans="1:21" x14ac:dyDescent="0.25">
      <c r="A83" s="15">
        <f>Customers!$A83</f>
        <v>2027</v>
      </c>
      <c r="B83" s="30" t="s">
        <v>9</v>
      </c>
      <c r="C83" s="34">
        <f>Count[[#This Row],[WA503]]/SUM(Count[[#This Row],[WA503]]+Count[[#This Row],[WA503 - LI]])*U83</f>
        <v>12332773.533609614</v>
      </c>
      <c r="D83" s="34">
        <v>9953603.5491489824</v>
      </c>
      <c r="E83" s="34">
        <v>1399087.0930901689</v>
      </c>
      <c r="F83" s="34">
        <v>2015883.2506879661</v>
      </c>
      <c r="G83" s="35">
        <v>175774.67714984962</v>
      </c>
      <c r="H83" s="34">
        <f t="shared" si="0"/>
        <v>10624403.153629787</v>
      </c>
      <c r="I83" s="36">
        <v>5321791.9752396839</v>
      </c>
      <c r="J83" s="34">
        <v>3334799.065430372</v>
      </c>
      <c r="K83" s="34">
        <v>343118.88574639813</v>
      </c>
      <c r="L83" s="34">
        <v>303693.48361666664</v>
      </c>
      <c r="M83" s="34">
        <v>249148.37689708642</v>
      </c>
      <c r="N83" s="34">
        <f t="shared" si="1"/>
        <v>1315245.0869078117</v>
      </c>
      <c r="O83" s="51">
        <f>Count[[#This Row],[WA503 - LI]]/SUM(Count[[#This Row],[WA503 - LI]],Count[[#This Row],[WA503]])*U83</f>
        <v>1460473.9995446748</v>
      </c>
      <c r="Q83">
        <v>82</v>
      </c>
      <c r="U83">
        <v>13793247.533154288</v>
      </c>
    </row>
    <row r="84" spans="1:21" x14ac:dyDescent="0.25">
      <c r="A84" s="15">
        <f>Customers!$A84</f>
        <v>2028</v>
      </c>
      <c r="B84" s="30" t="s">
        <v>9</v>
      </c>
      <c r="C84" s="34">
        <f>Count[[#This Row],[WA503]]/SUM(Count[[#This Row],[WA503]]+Count[[#This Row],[WA503 - LI]])*U84</f>
        <v>12123149.841232684</v>
      </c>
      <c r="D84" s="34">
        <v>9995300.5680102911</v>
      </c>
      <c r="E84" s="34">
        <v>1405728.3308322607</v>
      </c>
      <c r="F84" s="34">
        <v>2055845.6273977477</v>
      </c>
      <c r="G84" s="35">
        <v>174899.13357415854</v>
      </c>
      <c r="H84" s="34">
        <f t="shared" si="0"/>
        <v>10677525.169397939</v>
      </c>
      <c r="I84" s="36">
        <v>5351589.2846150082</v>
      </c>
      <c r="J84" s="34">
        <v>3344488.0205052239</v>
      </c>
      <c r="K84" s="34">
        <v>345502.0392219951</v>
      </c>
      <c r="L84" s="34">
        <v>304927.90987994289</v>
      </c>
      <c r="M84" s="34">
        <v>247936.96988491178</v>
      </c>
      <c r="N84" s="34">
        <f t="shared" si="1"/>
        <v>1321821.3123423518</v>
      </c>
      <c r="O84" s="51">
        <f>Count[[#This Row],[WA503 - LI]]/SUM(Count[[#This Row],[WA503 - LI]],Count[[#This Row],[WA503]])*U84</f>
        <v>1765856.5522604468</v>
      </c>
      <c r="Q84">
        <v>83</v>
      </c>
      <c r="U84">
        <v>13889006.393493131</v>
      </c>
    </row>
    <row r="85" spans="1:21" x14ac:dyDescent="0.25">
      <c r="A85" s="15">
        <f>Customers!$A85</f>
        <v>2029</v>
      </c>
      <c r="B85" s="30" t="s">
        <v>9</v>
      </c>
      <c r="C85" s="34">
        <f>Count[[#This Row],[WA503]]/SUM(Count[[#This Row],[WA503]]+Count[[#This Row],[WA503 - LI]])*U85</f>
        <v>12150476.285095891</v>
      </c>
      <c r="D85" s="34">
        <v>10204850.115583006</v>
      </c>
      <c r="E85" s="34">
        <v>1417032.1904515158</v>
      </c>
      <c r="F85" s="34">
        <v>2091062.044472923</v>
      </c>
      <c r="G85" s="35">
        <v>176759.62858903981</v>
      </c>
      <c r="H85" s="34">
        <f t="shared" si="0"/>
        <v>10730912.795244936</v>
      </c>
      <c r="I85" s="36">
        <v>5568836.2640885841</v>
      </c>
      <c r="J85" s="34">
        <v>3447286.9024210651</v>
      </c>
      <c r="K85" s="34">
        <v>357344.03208482853</v>
      </c>
      <c r="L85" s="34">
        <v>312983.99884296022</v>
      </c>
      <c r="M85" s="34">
        <v>253102.04299862246</v>
      </c>
      <c r="N85" s="34">
        <f t="shared" si="1"/>
        <v>1328430.4189040642</v>
      </c>
      <c r="O85" s="51">
        <f>Count[[#This Row],[WA503 - LI]]/SUM(Count[[#This Row],[WA503 - LI]],Count[[#This Row],[WA503]])*U85</f>
        <v>2108133.1338363276</v>
      </c>
      <c r="Q85">
        <v>84</v>
      </c>
      <c r="U85">
        <v>14258609.418932218</v>
      </c>
    </row>
    <row r="86" spans="1:21" x14ac:dyDescent="0.25">
      <c r="A86" s="15">
        <f>Customers!$A86</f>
        <v>2030</v>
      </c>
      <c r="B86" s="30" t="s">
        <v>9</v>
      </c>
      <c r="C86" s="34">
        <f>Count[[#This Row],[WA503]]/SUM(Count[[#This Row],[WA503]]+Count[[#This Row],[WA503 - LI]])*U86</f>
        <v>11901096.125603929</v>
      </c>
      <c r="D86" s="34">
        <v>10218496.98698765</v>
      </c>
      <c r="E86" s="34">
        <v>1416693.3568001678</v>
      </c>
      <c r="F86" s="34">
        <v>2100388.7884304896</v>
      </c>
      <c r="G86" s="35">
        <v>175921.15136397583</v>
      </c>
      <c r="H86" s="34">
        <f t="shared" si="0"/>
        <v>10784567.359221166</v>
      </c>
      <c r="I86" s="36">
        <v>5616577.6723727118</v>
      </c>
      <c r="J86" s="34">
        <v>3423696.0388518758</v>
      </c>
      <c r="K86" s="34">
        <v>358387.11235888465</v>
      </c>
      <c r="L86" s="34">
        <v>314291.25068246573</v>
      </c>
      <c r="M86" s="34">
        <v>249555.74109579076</v>
      </c>
      <c r="N86" s="34">
        <f t="shared" si="1"/>
        <v>1335072.570998583</v>
      </c>
      <c r="O86" s="51">
        <f>Count[[#This Row],[WA503 - LI]]/SUM(Count[[#This Row],[WA503 - LI]],Count[[#This Row],[WA503]])*U86</f>
        <v>2403933.6157690343</v>
      </c>
      <c r="Q86">
        <v>85</v>
      </c>
      <c r="U86">
        <v>14305029.741372963</v>
      </c>
    </row>
    <row r="87" spans="1:21" x14ac:dyDescent="0.25">
      <c r="A87" s="15">
        <f>Customers!$A87</f>
        <v>2031</v>
      </c>
      <c r="B87" s="30" t="s">
        <v>9</v>
      </c>
      <c r="C87" s="34">
        <f>Count[[#This Row],[WA503]]/SUM(Count[[#This Row],[WA503]]+Count[[#This Row],[WA503 - LI]])*U87</f>
        <v>11555879.82055093</v>
      </c>
      <c r="D87" s="34">
        <v>10150929.189322073</v>
      </c>
      <c r="E87" s="34">
        <v>1403466.6249739532</v>
      </c>
      <c r="F87" s="34">
        <v>2104938.1280292072</v>
      </c>
      <c r="G87" s="35">
        <v>173610.49404465946</v>
      </c>
      <c r="H87" s="34">
        <f t="shared" ref="H87:H106" si="2">H61</f>
        <v>10838490.196017269</v>
      </c>
      <c r="I87" s="36">
        <v>5620348.5005923659</v>
      </c>
      <c r="J87" s="34">
        <v>3403234.8329004101</v>
      </c>
      <c r="K87" s="34">
        <v>358367.98923420417</v>
      </c>
      <c r="L87" s="34">
        <v>314526.50552870368</v>
      </c>
      <c r="M87" s="34">
        <v>246539.165865605</v>
      </c>
      <c r="N87" s="34">
        <f t="shared" ref="N87:N106" si="3">N61</f>
        <v>1341747.9338535757</v>
      </c>
      <c r="O87" s="51">
        <f>Count[[#This Row],[WA503 - LI]]/SUM(Count[[#This Row],[WA503 - LI]],Count[[#This Row],[WA503]])*U87</f>
        <v>2671216.9130038964</v>
      </c>
      <c r="Q87">
        <v>86</v>
      </c>
      <c r="U87">
        <v>14227096.733554827</v>
      </c>
    </row>
    <row r="88" spans="1:21" x14ac:dyDescent="0.25">
      <c r="A88" s="15">
        <f>Customers!$A88</f>
        <v>2032</v>
      </c>
      <c r="B88" s="30" t="s">
        <v>9</v>
      </c>
      <c r="C88" s="34">
        <f>Count[[#This Row],[WA503]]/SUM(Count[[#This Row],[WA503]]+Count[[#This Row],[WA503 - LI]])*U88</f>
        <v>11664951.685451983</v>
      </c>
      <c r="D88" s="34">
        <v>10428426.991342118</v>
      </c>
      <c r="E88" s="34">
        <v>1434692.2165223695</v>
      </c>
      <c r="F88" s="34">
        <v>2187982.7819080967</v>
      </c>
      <c r="G88" s="35">
        <v>176378.54561485283</v>
      </c>
      <c r="H88" s="34">
        <f t="shared" si="2"/>
        <v>10892682.646997347</v>
      </c>
      <c r="I88" s="36">
        <v>5736697.5266920123</v>
      </c>
      <c r="J88" s="34">
        <v>3495547.8645724175</v>
      </c>
      <c r="K88" s="34">
        <v>369228.36840258335</v>
      </c>
      <c r="L88" s="34">
        <v>322296.71114437317</v>
      </c>
      <c r="M88" s="34">
        <v>250553.7443034157</v>
      </c>
      <c r="N88" s="34">
        <f t="shared" si="3"/>
        <v>1348456.6735228444</v>
      </c>
      <c r="O88" s="51">
        <f>Count[[#This Row],[WA503 - LI]]/SUM(Count[[#This Row],[WA503 - LI]],Count[[#This Row],[WA503]])*U88</f>
        <v>3044697.537123262</v>
      </c>
      <c r="Q88">
        <v>87</v>
      </c>
      <c r="U88">
        <v>14709649.222575244</v>
      </c>
    </row>
    <row r="89" spans="1:21" x14ac:dyDescent="0.25">
      <c r="A89" s="15">
        <f>Customers!$A89</f>
        <v>2033</v>
      </c>
      <c r="B89" s="30" t="s">
        <v>9</v>
      </c>
      <c r="C89" s="34">
        <f>Count[[#This Row],[WA503]]/SUM(Count[[#This Row],[WA503]]+Count[[#This Row],[WA503 - LI]])*U89</f>
        <v>11245952.804289933</v>
      </c>
      <c r="D89" s="34">
        <v>10295117.433867972</v>
      </c>
      <c r="E89" s="34">
        <v>1417650.3464670081</v>
      </c>
      <c r="F89" s="34">
        <v>2185646.0982964262</v>
      </c>
      <c r="G89" s="35">
        <v>172809.24179768117</v>
      </c>
      <c r="H89" s="34">
        <f t="shared" si="2"/>
        <v>10947146.060232339</v>
      </c>
      <c r="I89" s="36">
        <v>5566346.9947000043</v>
      </c>
      <c r="J89" s="34">
        <v>3463979.7138826572</v>
      </c>
      <c r="K89" s="34">
        <v>368204.05238390586</v>
      </c>
      <c r="L89" s="34">
        <v>323905.61716664804</v>
      </c>
      <c r="M89" s="34">
        <v>246916.66497511422</v>
      </c>
      <c r="N89" s="34">
        <f t="shared" si="3"/>
        <v>1355198.9568904587</v>
      </c>
      <c r="O89" s="51">
        <f>Count[[#This Row],[WA503 - LI]]/SUM(Count[[#This Row],[WA503 - LI]],Count[[#This Row],[WA503]])*U89</f>
        <v>3278798.0868116259</v>
      </c>
      <c r="Q89">
        <v>88</v>
      </c>
      <c r="U89">
        <v>14524750.89110156</v>
      </c>
    </row>
    <row r="90" spans="1:21" x14ac:dyDescent="0.25">
      <c r="A90" s="15">
        <f>Customers!$A90</f>
        <v>2034</v>
      </c>
      <c r="B90" s="30" t="s">
        <v>9</v>
      </c>
      <c r="C90" s="34">
        <f>Count[[#This Row],[WA503]]/SUM(Count[[#This Row],[WA503]]+Count[[#This Row],[WA503 - LI]])*U90</f>
        <v>11082684.417963097</v>
      </c>
      <c r="D90" s="34">
        <v>10358053.122125674</v>
      </c>
      <c r="E90" s="34">
        <v>1419386.0129956559</v>
      </c>
      <c r="F90" s="34">
        <v>2208628.6440867591</v>
      </c>
      <c r="G90" s="35">
        <v>172834.47180708704</v>
      </c>
      <c r="H90" s="34">
        <f t="shared" si="2"/>
        <v>11001881.79053349</v>
      </c>
      <c r="I90" s="36">
        <v>5705515.6862602895</v>
      </c>
      <c r="J90" s="34">
        <v>3478193.7833247702</v>
      </c>
      <c r="K90" s="34">
        <v>371147.54556622857</v>
      </c>
      <c r="L90" s="34">
        <v>326336.00427226303</v>
      </c>
      <c r="M90" s="34">
        <v>246329.28949769185</v>
      </c>
      <c r="N90" s="34">
        <f t="shared" si="3"/>
        <v>1361974.9516749098</v>
      </c>
      <c r="O90" s="51">
        <f>Count[[#This Row],[WA503 - LI]]/SUM(Count[[#This Row],[WA503 - LI]],Count[[#This Row],[WA503]])*U90</f>
        <v>3577440.6207749494</v>
      </c>
      <c r="Q90">
        <v>89</v>
      </c>
      <c r="U90">
        <v>14660125.038738046</v>
      </c>
    </row>
    <row r="91" spans="1:21" x14ac:dyDescent="0.25">
      <c r="A91" s="15">
        <f>Customers!$A91</f>
        <v>2035</v>
      </c>
      <c r="B91" s="30" t="s">
        <v>9</v>
      </c>
      <c r="C91" s="34">
        <f>Count[[#This Row],[WA503]]/SUM(Count[[#This Row],[WA503]]+Count[[#This Row],[WA503 - LI]])*U91</f>
        <v>10971508.451358484</v>
      </c>
      <c r="D91" s="34">
        <v>10462506.100044891</v>
      </c>
      <c r="E91" s="34">
        <v>1424111.2185643932</v>
      </c>
      <c r="F91" s="34">
        <v>2245249.8983667018</v>
      </c>
      <c r="G91" s="35">
        <v>172504.76194810052</v>
      </c>
      <c r="H91" s="34">
        <f t="shared" si="2"/>
        <v>11056891.199486161</v>
      </c>
      <c r="I91" s="36">
        <v>5713838.659450314</v>
      </c>
      <c r="J91" s="34">
        <v>3519760.5690117707</v>
      </c>
      <c r="K91" s="34">
        <v>376898.40722960053</v>
      </c>
      <c r="L91" s="34">
        <v>331044.6969016128</v>
      </c>
      <c r="M91" s="34">
        <v>246569.10829105639</v>
      </c>
      <c r="N91" s="34">
        <f t="shared" si="3"/>
        <v>1368784.8264332875</v>
      </c>
      <c r="O91" s="51">
        <f>Count[[#This Row],[WA503 - LI]]/SUM(Count[[#This Row],[WA503 - LI]],Count[[#This Row],[WA503]])*U91</f>
        <v>3892814.5229060757</v>
      </c>
      <c r="Q91">
        <v>90</v>
      </c>
      <c r="U91">
        <v>14864322.97426456</v>
      </c>
    </row>
    <row r="92" spans="1:21" x14ac:dyDescent="0.25">
      <c r="A92" s="15">
        <f>Customers!$A92</f>
        <v>2036</v>
      </c>
      <c r="B92" s="30" t="s">
        <v>9</v>
      </c>
      <c r="C92" s="34">
        <f>Count[[#This Row],[WA503]]/SUM(Count[[#This Row],[WA503]]+Count[[#This Row],[WA503 - LI]])*U92</f>
        <v>11087211.646622598</v>
      </c>
      <c r="D92" s="34">
        <v>10513780.440701801</v>
      </c>
      <c r="E92" s="34">
        <v>1431893.1962681981</v>
      </c>
      <c r="F92" s="34">
        <v>2287352.6857173471</v>
      </c>
      <c r="G92" s="35">
        <v>172201.60550303743</v>
      </c>
      <c r="H92" s="34">
        <f t="shared" si="2"/>
        <v>11112175.655483589</v>
      </c>
      <c r="I92" s="36">
        <v>5761270.7973921606</v>
      </c>
      <c r="J92" s="34">
        <v>3554639.068221577</v>
      </c>
      <c r="K92" s="34">
        <v>382937.60062351334</v>
      </c>
      <c r="L92" s="34">
        <v>337572.29329635657</v>
      </c>
      <c r="M92" s="34">
        <v>246783.57887583878</v>
      </c>
      <c r="N92" s="34">
        <f t="shared" si="3"/>
        <v>1375628.7505654511</v>
      </c>
      <c r="O92" s="51">
        <f>Count[[#This Row],[WA503 - LI]]/SUM(Count[[#This Row],[WA503 - LI]],Count[[#This Row],[WA503]])*U92</f>
        <v>3871773.867377636</v>
      </c>
      <c r="Q92">
        <v>91</v>
      </c>
      <c r="U92">
        <v>14958985.514000235</v>
      </c>
    </row>
    <row r="93" spans="1:21" x14ac:dyDescent="0.25">
      <c r="A93" s="15">
        <f>Customers!$A93</f>
        <v>2037</v>
      </c>
      <c r="B93" s="30" t="s">
        <v>9</v>
      </c>
      <c r="C93" s="34">
        <f>Count[[#This Row],[WA503]]/SUM(Count[[#This Row],[WA503]]+Count[[#This Row],[WA503 - LI]])*U93</f>
        <v>11302996.777468998</v>
      </c>
      <c r="D93" s="34">
        <v>10626576.426575361</v>
      </c>
      <c r="E93" s="34">
        <v>1436982.075434034</v>
      </c>
      <c r="F93" s="34">
        <v>2321340.2421164173</v>
      </c>
      <c r="G93" s="35">
        <v>172361.66190014774</v>
      </c>
      <c r="H93" s="34">
        <f t="shared" si="2"/>
        <v>11167736.533761002</v>
      </c>
      <c r="I93" s="36">
        <v>5813632.6090965634</v>
      </c>
      <c r="J93" s="34">
        <v>3572113.6127844732</v>
      </c>
      <c r="K93" s="34">
        <v>385970.61584748345</v>
      </c>
      <c r="L93" s="34">
        <v>339884.16870357044</v>
      </c>
      <c r="M93" s="34">
        <v>246276.9556706789</v>
      </c>
      <c r="N93" s="34">
        <f t="shared" si="3"/>
        <v>1382506.8943182784</v>
      </c>
      <c r="O93" s="51">
        <f>Count[[#This Row],[WA503 - LI]]/SUM(Count[[#This Row],[WA503 - LI]],Count[[#This Row],[WA503]])*U93</f>
        <v>3885326.2215660932</v>
      </c>
      <c r="Q93">
        <v>92</v>
      </c>
      <c r="U93">
        <v>15188322.999035092</v>
      </c>
    </row>
    <row r="94" spans="1:21" x14ac:dyDescent="0.25">
      <c r="A94" s="15">
        <f>Customers!$A94</f>
        <v>2038</v>
      </c>
      <c r="B94" s="30" t="s">
        <v>9</v>
      </c>
      <c r="C94" s="34">
        <f>Count[[#This Row],[WA503]]/SUM(Count[[#This Row],[WA503]]+Count[[#This Row],[WA503 - LI]])*U94</f>
        <v>11569244.013782583</v>
      </c>
      <c r="D94" s="34">
        <v>10790291.549302306</v>
      </c>
      <c r="E94" s="34">
        <v>1449620.0135392225</v>
      </c>
      <c r="F94" s="34">
        <v>2369525.194730348</v>
      </c>
      <c r="G94" s="35">
        <v>174113.78859138809</v>
      </c>
      <c r="H94" s="34">
        <f t="shared" si="2"/>
        <v>11223575.216429804</v>
      </c>
      <c r="I94" s="36">
        <v>5959271.0424607275</v>
      </c>
      <c r="J94" s="34">
        <v>3635118.1564072319</v>
      </c>
      <c r="K94" s="34">
        <v>394776.95848228218</v>
      </c>
      <c r="L94" s="34">
        <v>347754.75569550222</v>
      </c>
      <c r="M94" s="34">
        <v>248468.01860496704</v>
      </c>
      <c r="N94" s="34">
        <f t="shared" si="3"/>
        <v>1389419.4287898706</v>
      </c>
      <c r="O94" s="51">
        <f>Count[[#This Row],[WA503 - LI]]/SUM(Count[[#This Row],[WA503 - LI]],Count[[#This Row],[WA503]])*U94</f>
        <v>3915384.7155038095</v>
      </c>
      <c r="Q94">
        <v>93</v>
      </c>
      <c r="U94">
        <v>15484628.729286391</v>
      </c>
    </row>
    <row r="95" spans="1:21" x14ac:dyDescent="0.25">
      <c r="A95" s="15">
        <f>Customers!$A95</f>
        <v>2039</v>
      </c>
      <c r="B95" s="30" t="s">
        <v>9</v>
      </c>
      <c r="C95" s="34">
        <f>Count[[#This Row],[WA503]]/SUM(Count[[#This Row],[WA503]]+Count[[#This Row],[WA503 - LI]])*U95</f>
        <v>11504627.064483149</v>
      </c>
      <c r="D95" s="34">
        <v>10693065.93556357</v>
      </c>
      <c r="E95" s="34">
        <v>1438002.3256008371</v>
      </c>
      <c r="F95" s="34">
        <v>2371458.9268391365</v>
      </c>
      <c r="G95" s="35">
        <v>171201.11571047566</v>
      </c>
      <c r="H95" s="34">
        <f t="shared" si="2"/>
        <v>11279693.092511948</v>
      </c>
      <c r="I95" s="36">
        <v>5918144.2017311025</v>
      </c>
      <c r="J95" s="34">
        <v>3606914.8545024558</v>
      </c>
      <c r="K95" s="34">
        <v>394009.01206293114</v>
      </c>
      <c r="L95" s="34">
        <v>349164.39482601441</v>
      </c>
      <c r="M95" s="34">
        <v>244976.85522418315</v>
      </c>
      <c r="N95" s="34">
        <f t="shared" si="3"/>
        <v>1396366.5259338184</v>
      </c>
      <c r="O95" s="51">
        <f>Count[[#This Row],[WA503 - LI]]/SUM(Count[[#This Row],[WA503 - LI]],Count[[#This Row],[WA503]])*U95</f>
        <v>3834066.2741698357</v>
      </c>
      <c r="Q95">
        <v>94</v>
      </c>
      <c r="U95">
        <v>15338693.338652983</v>
      </c>
    </row>
    <row r="96" spans="1:21" x14ac:dyDescent="0.25">
      <c r="A96" s="15">
        <f>Customers!$A96</f>
        <v>2040</v>
      </c>
      <c r="B96" s="30" t="s">
        <v>9</v>
      </c>
      <c r="C96" s="34">
        <f>Count[[#This Row],[WA503]]/SUM(Count[[#This Row],[WA503]]+Count[[#This Row],[WA503 - LI]])*U96</f>
        <v>11732447.803544996</v>
      </c>
      <c r="D96" s="34">
        <v>10830255.641726453</v>
      </c>
      <c r="E96" s="34">
        <v>1443287.6211335431</v>
      </c>
      <c r="F96" s="34">
        <v>2401335.8391096545</v>
      </c>
      <c r="G96" s="35">
        <v>171407.93096273157</v>
      </c>
      <c r="H96" s="34">
        <f t="shared" si="2"/>
        <v>11336091.557974521</v>
      </c>
      <c r="I96" s="36">
        <v>6007509.7836453542</v>
      </c>
      <c r="J96" s="34">
        <v>3648526.8555340152</v>
      </c>
      <c r="K96" s="34">
        <v>399901.97794575169</v>
      </c>
      <c r="L96" s="34">
        <v>354801.44100555917</v>
      </c>
      <c r="M96" s="34">
        <v>245353.74884944924</v>
      </c>
      <c r="N96" s="34">
        <f t="shared" si="3"/>
        <v>1403348.358563486</v>
      </c>
      <c r="O96" s="51">
        <f>Count[[#This Row],[WA503 - LI]]/SUM(Count[[#This Row],[WA503 - LI]],Count[[#This Row],[WA503]])*U96</f>
        <v>3850575.8150965986</v>
      </c>
      <c r="Q96">
        <v>95</v>
      </c>
      <c r="U96">
        <v>15583023.618641594</v>
      </c>
    </row>
    <row r="97" spans="1:21" x14ac:dyDescent="0.25">
      <c r="A97" s="15">
        <f>Customers!$A97</f>
        <v>2041</v>
      </c>
      <c r="B97" s="30" t="s">
        <v>9</v>
      </c>
      <c r="C97" s="34">
        <f>Count[[#This Row],[WA503]]/SUM(Count[[#This Row],[WA503]]+Count[[#This Row],[WA503 - LI]])*U97</f>
        <v>11850990.289810499</v>
      </c>
      <c r="D97" s="34">
        <v>10878422.81337342</v>
      </c>
      <c r="E97" s="34">
        <v>1437520.025609012</v>
      </c>
      <c r="F97" s="34">
        <v>2412004.461018092</v>
      </c>
      <c r="G97" s="35">
        <v>170381.04839755539</v>
      </c>
      <c r="H97" s="34">
        <f t="shared" si="2"/>
        <v>11392772.015764382</v>
      </c>
      <c r="I97" s="36">
        <v>6007123.1376454877</v>
      </c>
      <c r="J97" s="34">
        <v>3657943.8299031029</v>
      </c>
      <c r="K97" s="34">
        <v>400164.66822219355</v>
      </c>
      <c r="L97" s="34">
        <v>353982.25873117999</v>
      </c>
      <c r="M97" s="34">
        <v>244427.01193570861</v>
      </c>
      <c r="N97" s="34">
        <f t="shared" si="3"/>
        <v>1410365.1003563048</v>
      </c>
      <c r="O97" s="51">
        <f>Count[[#This Row],[WA503 - LI]]/SUM(Count[[#This Row],[WA503 - LI]],Count[[#This Row],[WA503]])*U97</f>
        <v>3831221.671742009</v>
      </c>
      <c r="Q97">
        <v>96</v>
      </c>
      <c r="U97">
        <v>15682211.961552508</v>
      </c>
    </row>
    <row r="98" spans="1:21" x14ac:dyDescent="0.25">
      <c r="A98" s="15">
        <f>Customers!$A98</f>
        <v>2042</v>
      </c>
      <c r="B98" s="30" t="s">
        <v>9</v>
      </c>
      <c r="C98" s="34">
        <f>Count[[#This Row],[WA503]]/SUM(Count[[#This Row],[WA503]]+Count[[#This Row],[WA503 - LI]])*U98</f>
        <v>11952007.051301893</v>
      </c>
      <c r="D98" s="34">
        <v>10906797.346144235</v>
      </c>
      <c r="E98" s="34">
        <v>1432537.443240846</v>
      </c>
      <c r="F98" s="34">
        <v>2426095.683557211</v>
      </c>
      <c r="G98" s="35">
        <v>169866.73552699896</v>
      </c>
      <c r="H98" s="34">
        <f t="shared" si="2"/>
        <v>11449735.875843199</v>
      </c>
      <c r="I98" s="36">
        <v>6025123.5971241882</v>
      </c>
      <c r="J98" s="34">
        <v>3684272.5826484207</v>
      </c>
      <c r="K98" s="34">
        <v>404954.50375641161</v>
      </c>
      <c r="L98" s="34">
        <v>359817.92074604367</v>
      </c>
      <c r="M98" s="34">
        <v>243669.93563015186</v>
      </c>
      <c r="N98" s="34">
        <f t="shared" si="3"/>
        <v>1417416.9258580867</v>
      </c>
      <c r="O98" s="51">
        <f>Count[[#This Row],[WA503 - LI]]/SUM(Count[[#This Row],[WA503 - LI]],Count[[#This Row],[WA503]])*U98</f>
        <v>3806614.1318879845</v>
      </c>
      <c r="Q98">
        <v>97</v>
      </c>
      <c r="U98">
        <v>15758621.183189878</v>
      </c>
    </row>
    <row r="99" spans="1:21" x14ac:dyDescent="0.25">
      <c r="A99" s="15">
        <f>Customers!$A99</f>
        <v>2043</v>
      </c>
      <c r="B99" s="30" t="s">
        <v>9</v>
      </c>
      <c r="C99" s="34">
        <f>Count[[#This Row],[WA503]]/SUM(Count[[#This Row],[WA503]]+Count[[#This Row],[WA503 - LI]])*U99</f>
        <v>12246676.727731723</v>
      </c>
      <c r="D99" s="34">
        <v>11097699.56058065</v>
      </c>
      <c r="E99" s="34">
        <v>1444249.6594387153</v>
      </c>
      <c r="F99" s="34">
        <v>2472815.7174793566</v>
      </c>
      <c r="G99" s="35">
        <v>171391.32217554998</v>
      </c>
      <c r="H99" s="34">
        <f t="shared" si="2"/>
        <v>11506984.555222422</v>
      </c>
      <c r="I99" s="36">
        <v>6205569.6536459783</v>
      </c>
      <c r="J99" s="34">
        <v>3755876.7919591474</v>
      </c>
      <c r="K99" s="34">
        <v>413739.625956918</v>
      </c>
      <c r="L99" s="34">
        <v>367570.03763078421</v>
      </c>
      <c r="M99" s="34">
        <v>246090.20668095286</v>
      </c>
      <c r="N99" s="34">
        <f t="shared" si="3"/>
        <v>1424504.0104873755</v>
      </c>
      <c r="O99" s="51">
        <f>Count[[#This Row],[WA503 - LI]]/SUM(Count[[#This Row],[WA503 - LI]],Count[[#This Row],[WA503]])*U99</f>
        <v>3843280.2990930714</v>
      </c>
      <c r="Q99">
        <v>98</v>
      </c>
      <c r="U99">
        <v>16089957.026824795</v>
      </c>
    </row>
    <row r="100" spans="1:21" x14ac:dyDescent="0.25">
      <c r="A100" s="15">
        <f>Customers!$A100</f>
        <v>2044</v>
      </c>
      <c r="B100" s="30" t="s">
        <v>9</v>
      </c>
      <c r="C100" s="34">
        <f>Count[[#This Row],[WA503]]/SUM(Count[[#This Row],[WA503]]+Count[[#This Row],[WA503 - LI]])*U100</f>
        <v>12286037.458254103</v>
      </c>
      <c r="D100" s="34">
        <v>11100617.971508788</v>
      </c>
      <c r="E100" s="34">
        <v>1409974.1257535929</v>
      </c>
      <c r="F100" s="34">
        <v>2380330.5054320158</v>
      </c>
      <c r="G100" s="35">
        <v>169579.66056018596</v>
      </c>
      <c r="H100" s="34">
        <f t="shared" si="2"/>
        <v>11564519.477998547</v>
      </c>
      <c r="I100" s="36">
        <v>6173752.804640648</v>
      </c>
      <c r="J100" s="34">
        <v>3756434.9785697302</v>
      </c>
      <c r="K100" s="34">
        <v>415614.51614235411</v>
      </c>
      <c r="L100" s="34">
        <v>371203.1104694464</v>
      </c>
      <c r="M100" s="34">
        <v>243476.96321534942</v>
      </c>
      <c r="N100" s="34">
        <f t="shared" si="3"/>
        <v>1431626.5305398135</v>
      </c>
      <c r="O100" s="51">
        <f>Count[[#This Row],[WA503 - LI]]/SUM(Count[[#This Row],[WA503 - LI]],Count[[#This Row],[WA503]])*U100</f>
        <v>3798180.4047507825</v>
      </c>
      <c r="Q100">
        <v>99</v>
      </c>
      <c r="U100">
        <v>16084217.863004884</v>
      </c>
    </row>
    <row r="101" spans="1:21" x14ac:dyDescent="0.25">
      <c r="A101" s="15">
        <f>Customers!$A101</f>
        <v>2045</v>
      </c>
      <c r="B101" s="30" t="s">
        <v>9</v>
      </c>
      <c r="C101" s="34">
        <f>Count[[#This Row],[WA503]]/SUM(Count[[#This Row],[WA503]]+Count[[#This Row],[WA503 - LI]])*U101</f>
        <v>12454082.245070353</v>
      </c>
      <c r="D101" s="34">
        <v>11199102.342368202</v>
      </c>
      <c r="E101" s="34">
        <v>1406283.4185473241</v>
      </c>
      <c r="F101" s="34">
        <v>2392576.3860132913</v>
      </c>
      <c r="G101" s="35">
        <v>169867.84309901227</v>
      </c>
      <c r="H101" s="34">
        <f t="shared" si="2"/>
        <v>11622342.075388523</v>
      </c>
      <c r="I101" s="36">
        <v>6219600.5233215196</v>
      </c>
      <c r="J101" s="34">
        <v>3787114.9189472063</v>
      </c>
      <c r="K101" s="34">
        <v>420407.37788424146</v>
      </c>
      <c r="L101" s="34">
        <v>377369.91432233981</v>
      </c>
      <c r="M101" s="34">
        <v>243940.68533956076</v>
      </c>
      <c r="N101" s="34">
        <f t="shared" si="3"/>
        <v>1438784.6631925111</v>
      </c>
      <c r="O101" s="51">
        <f>Count[[#This Row],[WA503 - LI]]/SUM(Count[[#This Row],[WA503 - LI]],Count[[#This Row],[WA503]])*U101</f>
        <v>3794720.2867412218</v>
      </c>
      <c r="Q101">
        <v>100</v>
      </c>
      <c r="U101">
        <v>16248802.531811574</v>
      </c>
    </row>
    <row r="102" spans="1:21" x14ac:dyDescent="0.25">
      <c r="A102" s="15">
        <f>Customers!$A102</f>
        <v>2046</v>
      </c>
      <c r="B102" s="30" t="s">
        <v>9</v>
      </c>
      <c r="C102" s="34">
        <f>Count[[#This Row],[WA503]]/SUM(Count[[#This Row],[WA503]]+Count[[#This Row],[WA503 - LI]])*U102</f>
        <v>12496358.043100482</v>
      </c>
      <c r="D102" s="34">
        <v>11192679.819573138</v>
      </c>
      <c r="E102" s="34">
        <v>1411912.1551081506</v>
      </c>
      <c r="F102" s="34">
        <v>2426723.2183100758</v>
      </c>
      <c r="G102" s="35">
        <v>168455.12220768654</v>
      </c>
      <c r="H102" s="34">
        <f t="shared" si="2"/>
        <v>11680453.785765473</v>
      </c>
      <c r="I102" s="36">
        <v>6223033.9773138845</v>
      </c>
      <c r="J102" s="34">
        <v>3786637.1833101898</v>
      </c>
      <c r="K102" s="34">
        <v>422296.01278294134</v>
      </c>
      <c r="L102" s="34">
        <v>380798.4888858404</v>
      </c>
      <c r="M102" s="34">
        <v>242041.9854748926</v>
      </c>
      <c r="N102" s="34">
        <f t="shared" si="3"/>
        <v>1445978.5865084748</v>
      </c>
      <c r="O102" s="51">
        <f>Count[[#This Row],[WA503 - LI]]/SUM(Count[[#This Row],[WA503 - LI]],Count[[#This Row],[WA503]])*U102</f>
        <v>3753636.9955445305</v>
      </c>
      <c r="Q102">
        <v>101</v>
      </c>
      <c r="U102">
        <v>16249995.038645012</v>
      </c>
    </row>
    <row r="103" spans="1:21" x14ac:dyDescent="0.25">
      <c r="A103" s="15">
        <f>Customers!$A103</f>
        <v>2047</v>
      </c>
      <c r="B103" s="30" t="s">
        <v>9</v>
      </c>
      <c r="C103" s="34">
        <f>Count[[#This Row],[WA503]]/SUM(Count[[#This Row],[WA503]]+Count[[#This Row],[WA503 - LI]])*U103</f>
        <v>12685965.727627791</v>
      </c>
      <c r="D103" s="34">
        <v>11294742.446662683</v>
      </c>
      <c r="E103" s="34">
        <v>1427239.0605295738</v>
      </c>
      <c r="F103" s="34">
        <v>2503117.3384366794</v>
      </c>
      <c r="G103" s="35">
        <v>168353.98351466982</v>
      </c>
      <c r="H103" s="34">
        <f t="shared" si="2"/>
        <v>11738856.054694291</v>
      </c>
      <c r="I103" s="36">
        <v>6285371.962590686</v>
      </c>
      <c r="J103" s="34">
        <v>3826817.8273564172</v>
      </c>
      <c r="K103" s="34">
        <v>426767.30051484931</v>
      </c>
      <c r="L103" s="34">
        <v>385460.72259602149</v>
      </c>
      <c r="M103" s="34">
        <v>242813.05383911324</v>
      </c>
      <c r="N103" s="34">
        <f t="shared" si="3"/>
        <v>1453208.4794410164</v>
      </c>
      <c r="O103" s="51">
        <f>Count[[#This Row],[WA503 - LI]]/SUM(Count[[#This Row],[WA503 - LI]],Count[[#This Row],[WA503]])*U103</f>
        <v>3757338.8340236032</v>
      </c>
      <c r="Q103">
        <v>102</v>
      </c>
      <c r="U103">
        <v>16443304.561651396</v>
      </c>
    </row>
    <row r="104" spans="1:21" x14ac:dyDescent="0.25">
      <c r="A104" s="15">
        <f>Customers!$A104</f>
        <v>2048</v>
      </c>
      <c r="B104" s="30" t="s">
        <v>9</v>
      </c>
      <c r="C104" s="34">
        <f>Count[[#This Row],[WA503]]/SUM(Count[[#This Row],[WA503]]+Count[[#This Row],[WA503 - LI]])*U104</f>
        <v>13027811.121307818</v>
      </c>
      <c r="D104" s="34">
        <v>11525092.021000329</v>
      </c>
      <c r="E104" s="34">
        <v>1433894.9885306137</v>
      </c>
      <c r="F104" s="34">
        <v>2529795.5194805404</v>
      </c>
      <c r="G104" s="35">
        <v>170053.81952107153</v>
      </c>
      <c r="H104" s="34">
        <f t="shared" si="2"/>
        <v>11797550.334967755</v>
      </c>
      <c r="I104" s="36">
        <v>6434010.6729714815</v>
      </c>
      <c r="J104" s="34">
        <v>3903010.3199670259</v>
      </c>
      <c r="K104" s="34">
        <v>436712.71970823529</v>
      </c>
      <c r="L104" s="34">
        <v>396016.26499580051</v>
      </c>
      <c r="M104" s="34">
        <v>245005.00346665247</v>
      </c>
      <c r="N104" s="34">
        <f t="shared" si="3"/>
        <v>1460474.5218382229</v>
      </c>
      <c r="O104" s="51">
        <f>Count[[#This Row],[WA503 - LI]]/SUM(Count[[#This Row],[WA503 - LI]],Count[[#This Row],[WA503]])*U104</f>
        <v>3804129.2165061594</v>
      </c>
      <c r="Q104">
        <v>103</v>
      </c>
      <c r="U104">
        <v>16831940.337813977</v>
      </c>
    </row>
    <row r="105" spans="1:21" x14ac:dyDescent="0.25">
      <c r="A105" s="15">
        <f>Customers!$A105</f>
        <v>2049</v>
      </c>
      <c r="B105" s="30" t="s">
        <v>9</v>
      </c>
      <c r="C105" s="34">
        <f>Count[[#This Row],[WA503]]/SUM(Count[[#This Row],[WA503]]+Count[[#This Row],[WA503 - LI]])*U105</f>
        <v>12983061.125297198</v>
      </c>
      <c r="D105" s="34">
        <v>11450666.633179383</v>
      </c>
      <c r="E105" s="34">
        <v>1411771.6340354655</v>
      </c>
      <c r="F105" s="34">
        <v>2492955.7029802827</v>
      </c>
      <c r="G105" s="35">
        <v>167790.75353365144</v>
      </c>
      <c r="H105" s="34">
        <f t="shared" si="2"/>
        <v>11856538.086642582</v>
      </c>
      <c r="I105" s="36">
        <v>6385695.8865853027</v>
      </c>
      <c r="J105" s="34">
        <v>3886569.8949387087</v>
      </c>
      <c r="K105" s="34">
        <v>436369.04958170414</v>
      </c>
      <c r="L105" s="34">
        <v>398525.6007357958</v>
      </c>
      <c r="M105" s="34">
        <v>242457.3615201108</v>
      </c>
      <c r="N105" s="34">
        <f t="shared" si="3"/>
        <v>1467776.894447413</v>
      </c>
      <c r="O105" s="51">
        <f>Count[[#This Row],[WA503 - LI]]/SUM(Count[[#This Row],[WA503 - LI]],Count[[#This Row],[WA503]])*U105</f>
        <v>3738140.7159617245</v>
      </c>
      <c r="Q105">
        <v>104</v>
      </c>
      <c r="U105">
        <v>16721201.841258923</v>
      </c>
    </row>
    <row r="106" spans="1:21" x14ac:dyDescent="0.25">
      <c r="A106" s="15">
        <f>Customers!$A106</f>
        <v>2050</v>
      </c>
      <c r="B106" s="30" t="s">
        <v>9</v>
      </c>
      <c r="C106" s="34">
        <f>Count[[#This Row],[WA503]]/SUM(Count[[#This Row],[WA503]]+Count[[#This Row],[WA503 - LI]])*U106</f>
        <v>13241179.110886108</v>
      </c>
      <c r="D106" s="34">
        <v>11620456.443586389</v>
      </c>
      <c r="E106" s="34">
        <v>1416768.746640031</v>
      </c>
      <c r="F106" s="34">
        <v>2516486.9171819743</v>
      </c>
      <c r="G106" s="35">
        <v>168882.74114822113</v>
      </c>
      <c r="H106" s="34">
        <f t="shared" si="2"/>
        <v>11915820.777075823</v>
      </c>
      <c r="I106" s="36">
        <v>6493354.931476918</v>
      </c>
      <c r="J106" s="34">
        <v>3941141.8894030172</v>
      </c>
      <c r="K106" s="34">
        <v>444121.34914222819</v>
      </c>
      <c r="L106" s="34">
        <v>407734.07599574205</v>
      </c>
      <c r="M106" s="34">
        <v>243037.10824655092</v>
      </c>
      <c r="N106" s="34">
        <f t="shared" si="3"/>
        <v>1475115.7789196507</v>
      </c>
      <c r="O106" s="51">
        <f>Count[[#This Row],[WA503 - LI]]/SUM(Count[[#This Row],[WA503 - LI]],Count[[#This Row],[WA503]])*U106</f>
        <v>3759811.5843997169</v>
      </c>
      <c r="Q106">
        <v>105</v>
      </c>
      <c r="U106">
        <v>17000990.695285827</v>
      </c>
    </row>
    <row r="108" spans="1:21" x14ac:dyDescent="0.25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</row>
  </sheetData>
  <phoneticPr fontId="15" type="noConversion"/>
  <pageMargins left="0.7" right="0.7" top="0.75" bottom="0.75" header="0.3" footer="0.3"/>
  <pageSetup orientation="portrait" r:id="rId1"/>
  <ignoredErrors>
    <ignoredError sqref="A29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B962-C749-4093-8A85-415DB261D474}">
  <sheetPr codeName="Sheet7">
    <tabColor theme="1" tint="0.499984740745262"/>
  </sheetPr>
  <dimension ref="A1:K56"/>
  <sheetViews>
    <sheetView zoomScale="90" zoomScaleNormal="90" workbookViewId="0">
      <selection activeCell="D11" sqref="D11"/>
    </sheetView>
  </sheetViews>
  <sheetFormatPr defaultRowHeight="15" x14ac:dyDescent="0.25"/>
  <cols>
    <col min="1" max="1" width="13.42578125" bestFit="1" customWidth="1"/>
    <col min="2" max="2" width="8.28515625" bestFit="1" customWidth="1"/>
    <col min="3" max="3" width="17.28515625" bestFit="1" customWidth="1"/>
    <col min="4" max="4" width="20.42578125" bestFit="1" customWidth="1"/>
    <col min="5" max="9" width="17.28515625" bestFit="1" customWidth="1"/>
    <col min="11" max="11" width="3.28515625" bestFit="1" customWidth="1"/>
  </cols>
  <sheetData>
    <row r="1" spans="1:11" x14ac:dyDescent="0.25">
      <c r="A1" t="s">
        <v>49</v>
      </c>
    </row>
    <row r="2" spans="1:11" x14ac:dyDescent="0.25">
      <c r="A2" t="s">
        <v>24</v>
      </c>
      <c r="B2" t="s">
        <v>22</v>
      </c>
      <c r="C2" t="s">
        <v>3</v>
      </c>
      <c r="D2" t="s">
        <v>71</v>
      </c>
      <c r="E2" t="s">
        <v>72</v>
      </c>
      <c r="F2" t="s">
        <v>9</v>
      </c>
      <c r="G2" t="s">
        <v>6</v>
      </c>
      <c r="H2" t="s">
        <v>7</v>
      </c>
      <c r="I2" t="s">
        <v>8</v>
      </c>
      <c r="K2">
        <v>1</v>
      </c>
    </row>
    <row r="3" spans="1:11" x14ac:dyDescent="0.25">
      <c r="A3">
        <f>Dashboard!A13</f>
        <v>2025</v>
      </c>
      <c r="B3" s="27" t="s">
        <v>0</v>
      </c>
      <c r="C3" s="37">
        <f>'As-Is'!B3</f>
        <v>121279015.80926913</v>
      </c>
      <c r="D3" s="37">
        <f>'Reference Case'!B3</f>
        <v>166387415.87058428</v>
      </c>
      <c r="E3" s="37">
        <f>'Low Growth'!B3</f>
        <v>165546516.65920839</v>
      </c>
      <c r="F3" s="37">
        <f>'High Growth'!B3</f>
        <v>170686886.42231026</v>
      </c>
      <c r="G3" s="37"/>
      <c r="H3" s="37"/>
      <c r="I3" s="37"/>
      <c r="K3">
        <v>2</v>
      </c>
    </row>
    <row r="4" spans="1:11" x14ac:dyDescent="0.25">
      <c r="A4">
        <f>Dashboard!A14</f>
        <v>2026</v>
      </c>
      <c r="B4" s="27" t="s">
        <v>0</v>
      </c>
      <c r="C4" s="37">
        <f>'As-Is'!B4</f>
        <v>114571505.03630991</v>
      </c>
      <c r="D4" s="37">
        <f>'Reference Case'!B4</f>
        <v>178253718.74755213</v>
      </c>
      <c r="E4" s="37">
        <f>'Low Growth'!B4</f>
        <v>176261347.12321091</v>
      </c>
      <c r="F4" s="37">
        <f>'High Growth'!B4</f>
        <v>180816332.13597739</v>
      </c>
      <c r="G4" s="37"/>
      <c r="H4" s="37"/>
      <c r="I4" s="37"/>
      <c r="K4">
        <v>3</v>
      </c>
    </row>
    <row r="5" spans="1:11" x14ac:dyDescent="0.25">
      <c r="A5">
        <f>Dashboard!A15</f>
        <v>2027</v>
      </c>
      <c r="B5" s="27" t="s">
        <v>0</v>
      </c>
      <c r="C5" s="37">
        <f>'As-Is'!B5</f>
        <v>114367401.73987141</v>
      </c>
      <c r="D5" s="37">
        <f>'Reference Case'!B5</f>
        <v>189271507.59836748</v>
      </c>
      <c r="E5" s="37">
        <f>'Low Growth'!B5</f>
        <v>186190983.20075738</v>
      </c>
      <c r="F5" s="37">
        <f>'High Growth'!B5</f>
        <v>194792850.97549713</v>
      </c>
      <c r="G5" s="37"/>
      <c r="H5" s="37"/>
      <c r="I5" s="37"/>
      <c r="K5">
        <v>4</v>
      </c>
    </row>
    <row r="6" spans="1:11" x14ac:dyDescent="0.25">
      <c r="A6">
        <f>Dashboard!A16</f>
        <v>2028</v>
      </c>
      <c r="B6" s="27" t="s">
        <v>0</v>
      </c>
      <c r="C6" s="37">
        <f>'As-Is'!B6</f>
        <v>111907502.34218712</v>
      </c>
      <c r="D6" s="37">
        <f>'Reference Case'!B6</f>
        <v>201900691.19561243</v>
      </c>
      <c r="E6" s="37">
        <f>'Low Growth'!B6</f>
        <v>197268672.9210673</v>
      </c>
      <c r="F6" s="37">
        <f>'High Growth'!B6</f>
        <v>209771685.5905914</v>
      </c>
      <c r="G6" s="37"/>
      <c r="H6" s="37"/>
      <c r="I6" s="37"/>
      <c r="K6">
        <v>5</v>
      </c>
    </row>
    <row r="7" spans="1:11" x14ac:dyDescent="0.25">
      <c r="A7">
        <f>Dashboard!A17</f>
        <v>2029</v>
      </c>
      <c r="B7" s="27" t="s">
        <v>0</v>
      </c>
      <c r="C7" s="37">
        <f>'As-Is'!B7</f>
        <v>110193397.93190935</v>
      </c>
      <c r="D7" s="37">
        <f>'Reference Case'!B7</f>
        <v>216935736.73497313</v>
      </c>
      <c r="E7" s="37">
        <f>'Low Growth'!B7</f>
        <v>211224828.79768884</v>
      </c>
      <c r="F7" s="37">
        <f>'High Growth'!B7</f>
        <v>228449374.9666284</v>
      </c>
      <c r="G7" s="37"/>
      <c r="H7" s="37"/>
      <c r="I7" s="37"/>
      <c r="K7">
        <v>6</v>
      </c>
    </row>
    <row r="8" spans="1:11" x14ac:dyDescent="0.25">
      <c r="A8">
        <f>Dashboard!A18</f>
        <v>2030</v>
      </c>
      <c r="B8" s="27" t="s">
        <v>0</v>
      </c>
      <c r="C8" s="37">
        <f>'As-Is'!B8</f>
        <v>110179805.24013174</v>
      </c>
      <c r="D8" s="37">
        <f>'Reference Case'!B8</f>
        <v>233328452.95197108</v>
      </c>
      <c r="E8" s="37">
        <f>'Low Growth'!B8</f>
        <v>226459221.49213117</v>
      </c>
      <c r="F8" s="37">
        <f>'High Growth'!B8</f>
        <v>248038865.32368788</v>
      </c>
      <c r="G8" s="37"/>
      <c r="H8" s="37"/>
      <c r="I8" s="37"/>
      <c r="K8">
        <v>7</v>
      </c>
    </row>
    <row r="9" spans="1:11" x14ac:dyDescent="0.25">
      <c r="A9">
        <f>Dashboard!A19</f>
        <v>2031</v>
      </c>
      <c r="B9" s="27" t="s">
        <v>0</v>
      </c>
      <c r="C9" s="37">
        <f>'As-Is'!B9</f>
        <v>113328609.39049369</v>
      </c>
      <c r="D9" s="37">
        <f>'Reference Case'!B9</f>
        <v>252655204.40075859</v>
      </c>
      <c r="E9" s="37">
        <f>'Low Growth'!B9</f>
        <v>244566099.88933128</v>
      </c>
      <c r="F9" s="37">
        <f>'High Growth'!B9</f>
        <v>270843027.08361638</v>
      </c>
      <c r="G9" s="37"/>
      <c r="H9" s="37"/>
      <c r="I9" s="37"/>
      <c r="K9">
        <v>8</v>
      </c>
    </row>
    <row r="10" spans="1:11" x14ac:dyDescent="0.25">
      <c r="A10">
        <f>Dashboard!A20</f>
        <v>2032</v>
      </c>
      <c r="B10" s="27" t="s">
        <v>0</v>
      </c>
      <c r="C10" s="37">
        <f>'As-Is'!B10</f>
        <v>118241399.03009555</v>
      </c>
      <c r="D10" s="37">
        <f>'Reference Case'!B10</f>
        <v>274077239.6158511</v>
      </c>
      <c r="E10" s="37">
        <f>'Low Growth'!B10</f>
        <v>264488786.02553007</v>
      </c>
      <c r="F10" s="37">
        <f>'High Growth'!B10</f>
        <v>296345717.60971951</v>
      </c>
      <c r="G10" s="37"/>
      <c r="H10" s="37"/>
      <c r="I10" s="37"/>
      <c r="K10">
        <v>9</v>
      </c>
    </row>
    <row r="11" spans="1:11" x14ac:dyDescent="0.25">
      <c r="A11">
        <f>Dashboard!A21</f>
        <v>2033</v>
      </c>
      <c r="B11" s="27" t="s">
        <v>0</v>
      </c>
      <c r="C11" s="37">
        <f>'As-Is'!B11</f>
        <v>130631501.28204127</v>
      </c>
      <c r="D11" s="37">
        <f>'Reference Case'!B11</f>
        <v>296163813.54978704</v>
      </c>
      <c r="E11" s="37">
        <f>'Low Growth'!B11</f>
        <v>284487292.82838225</v>
      </c>
      <c r="F11" s="37">
        <f>'High Growth'!B11</f>
        <v>322826275.97031456</v>
      </c>
      <c r="G11" s="37"/>
      <c r="H11" s="37"/>
      <c r="I11" s="37"/>
      <c r="K11">
        <v>10</v>
      </c>
    </row>
    <row r="12" spans="1:11" x14ac:dyDescent="0.25">
      <c r="A12">
        <f>Dashboard!A22</f>
        <v>2034</v>
      </c>
      <c r="B12" s="27" t="s">
        <v>0</v>
      </c>
      <c r="C12" s="37">
        <f>'As-Is'!B12</f>
        <v>134721036.0254702</v>
      </c>
      <c r="D12" s="37">
        <f>'Reference Case'!B12</f>
        <v>313108667.28416133</v>
      </c>
      <c r="E12" s="37">
        <f>'Low Growth'!B12</f>
        <v>298102001.96474856</v>
      </c>
      <c r="F12" s="37">
        <f>'High Growth'!B12</f>
        <v>344712026.791825</v>
      </c>
      <c r="G12" s="37"/>
      <c r="H12" s="37"/>
      <c r="I12" s="37"/>
      <c r="K12">
        <v>11</v>
      </c>
    </row>
    <row r="13" spans="1:11" x14ac:dyDescent="0.25">
      <c r="A13">
        <f>Dashboard!A23</f>
        <v>2035</v>
      </c>
      <c r="B13" s="27" t="s">
        <v>0</v>
      </c>
      <c r="C13" s="37">
        <f>'As-Is'!B13</f>
        <v>140578964.00143841</v>
      </c>
      <c r="D13" s="37">
        <f>'Reference Case'!B13</f>
        <v>331587981.10325664</v>
      </c>
      <c r="E13" s="37">
        <f>'Low Growth'!B13</f>
        <v>313585604.04878503</v>
      </c>
      <c r="F13" s="37">
        <f>'High Growth'!B13</f>
        <v>368863359.84461427</v>
      </c>
      <c r="G13" s="37"/>
      <c r="H13" s="37"/>
      <c r="I13" s="37"/>
      <c r="K13">
        <v>12</v>
      </c>
    </row>
    <row r="14" spans="1:11" x14ac:dyDescent="0.25">
      <c r="A14">
        <f>Dashboard!A24</f>
        <v>2036</v>
      </c>
      <c r="B14" s="27" t="s">
        <v>0</v>
      </c>
      <c r="C14" s="37">
        <f>'As-Is'!B14</f>
        <v>146069634.85571453</v>
      </c>
      <c r="D14" s="37">
        <f>'Reference Case'!B14</f>
        <v>352610244.66523772</v>
      </c>
      <c r="E14" s="37">
        <f>'Low Growth'!B14</f>
        <v>331314724.81893051</v>
      </c>
      <c r="F14" s="37">
        <f>'High Growth'!B14</f>
        <v>396435878.17546552</v>
      </c>
      <c r="G14" s="37"/>
      <c r="H14" s="37"/>
      <c r="I14" s="37"/>
      <c r="K14">
        <v>13</v>
      </c>
    </row>
    <row r="15" spans="1:11" x14ac:dyDescent="0.25">
      <c r="A15">
        <f>Dashboard!A25</f>
        <v>2037</v>
      </c>
      <c r="B15" s="27" t="s">
        <v>0</v>
      </c>
      <c r="C15" s="37">
        <f>'As-Is'!B15</f>
        <v>148577800.00246775</v>
      </c>
      <c r="D15" s="37">
        <f>'Reference Case'!B15</f>
        <v>377995974.2013945</v>
      </c>
      <c r="E15" s="37">
        <f>'Low Growth'!B15</f>
        <v>351630334.55635333</v>
      </c>
      <c r="F15" s="37">
        <f>'High Growth'!B15</f>
        <v>429189535.85763556</v>
      </c>
      <c r="G15" s="37"/>
      <c r="H15" s="37"/>
      <c r="I15" s="37"/>
      <c r="K15">
        <v>14</v>
      </c>
    </row>
    <row r="16" spans="1:11" x14ac:dyDescent="0.25">
      <c r="A16">
        <f>Dashboard!A26</f>
        <v>2038</v>
      </c>
      <c r="B16" s="27" t="s">
        <v>0</v>
      </c>
      <c r="C16" s="37">
        <f>'As-Is'!B16</f>
        <v>156336506.71781647</v>
      </c>
      <c r="D16" s="37">
        <f>'Reference Case'!B16</f>
        <v>405345922.59894323</v>
      </c>
      <c r="E16" s="37">
        <f>'Low Growth'!B16</f>
        <v>375120814.78075153</v>
      </c>
      <c r="F16" s="37">
        <f>'High Growth'!B16</f>
        <v>464562476.32196742</v>
      </c>
      <c r="G16" s="37"/>
      <c r="H16" s="37"/>
      <c r="I16" s="37"/>
      <c r="K16">
        <v>15</v>
      </c>
    </row>
    <row r="17" spans="1:11" x14ac:dyDescent="0.25">
      <c r="A17">
        <f>Dashboard!A27</f>
        <v>2039</v>
      </c>
      <c r="B17" s="27" t="s">
        <v>0</v>
      </c>
      <c r="C17" s="37">
        <f>'As-Is'!B17</f>
        <v>164502502.48961103</v>
      </c>
      <c r="D17" s="37">
        <f>'Reference Case'!B17</f>
        <v>442943624.23875082</v>
      </c>
      <c r="E17" s="37">
        <f>'Low Growth'!B17</f>
        <v>408554091.98188096</v>
      </c>
      <c r="F17" s="37">
        <f>'High Growth'!B17</f>
        <v>511029440.86074829</v>
      </c>
      <c r="G17" s="37"/>
      <c r="H17" s="37"/>
      <c r="I17" s="37"/>
      <c r="K17">
        <v>16</v>
      </c>
    </row>
    <row r="18" spans="1:11" x14ac:dyDescent="0.25">
      <c r="A18">
        <f>Dashboard!A28</f>
        <v>2040</v>
      </c>
      <c r="B18" s="27" t="s">
        <v>0</v>
      </c>
      <c r="C18" s="37">
        <f>'As-Is'!B18</f>
        <v>179823694.38026008</v>
      </c>
      <c r="D18" s="37">
        <f>'Reference Case'!B18</f>
        <v>483692449.88370752</v>
      </c>
      <c r="E18" s="37">
        <f>'Low Growth'!B18</f>
        <v>444753093.31674606</v>
      </c>
      <c r="F18" s="37">
        <f>'High Growth'!B18</f>
        <v>561491690.27696609</v>
      </c>
      <c r="G18" s="37"/>
      <c r="H18" s="37"/>
      <c r="I18" s="37"/>
      <c r="K18">
        <v>17</v>
      </c>
    </row>
    <row r="19" spans="1:11" x14ac:dyDescent="0.25">
      <c r="A19">
        <f>Dashboard!A29</f>
        <v>2041</v>
      </c>
      <c r="B19" s="27" t="s">
        <v>0</v>
      </c>
      <c r="C19" s="37">
        <f>'As-Is'!B19</f>
        <v>193474805.96955335</v>
      </c>
      <c r="D19" s="37">
        <f>'Reference Case'!B19</f>
        <v>529225327.09618181</v>
      </c>
      <c r="E19" s="37">
        <f>'Low Growth'!B19</f>
        <v>483568885.18959892</v>
      </c>
      <c r="F19" s="37">
        <f>'High Growth'!B19</f>
        <v>617852575.53357804</v>
      </c>
      <c r="G19" s="37"/>
      <c r="H19" s="37"/>
      <c r="I19" s="37"/>
      <c r="K19">
        <v>18</v>
      </c>
    </row>
    <row r="20" spans="1:11" x14ac:dyDescent="0.25">
      <c r="A20">
        <f>Dashboard!A30</f>
        <v>2042</v>
      </c>
      <c r="B20" s="27" t="s">
        <v>0</v>
      </c>
      <c r="C20" s="37">
        <f>'As-Is'!B20</f>
        <v>200996594.86160696</v>
      </c>
      <c r="D20" s="37">
        <f>'Reference Case'!B20</f>
        <v>577803651.59239399</v>
      </c>
      <c r="E20" s="37">
        <f>'Low Growth'!B20</f>
        <v>525366628.51132089</v>
      </c>
      <c r="F20" s="37">
        <f>'High Growth'!B20</f>
        <v>677836252.41898715</v>
      </c>
      <c r="G20" s="37"/>
      <c r="H20" s="37"/>
      <c r="I20" s="37"/>
      <c r="K20">
        <v>19</v>
      </c>
    </row>
    <row r="21" spans="1:11" x14ac:dyDescent="0.25">
      <c r="A21">
        <f>Dashboard!A31</f>
        <v>2043</v>
      </c>
      <c r="B21" s="27" t="s">
        <v>0</v>
      </c>
      <c r="C21" s="37">
        <f>'As-Is'!B21</f>
        <v>208330761.33940393</v>
      </c>
      <c r="D21" s="37">
        <f>'Reference Case'!B21</f>
        <v>632873391.1067313</v>
      </c>
      <c r="E21" s="37">
        <f>'Low Growth'!B21</f>
        <v>573493327.31246364</v>
      </c>
      <c r="F21" s="37">
        <f>'High Growth'!B21</f>
        <v>745460222.23698437</v>
      </c>
      <c r="G21" s="37"/>
      <c r="H21" s="37"/>
      <c r="I21" s="37"/>
      <c r="K21">
        <v>20</v>
      </c>
    </row>
    <row r="22" spans="1:11" x14ac:dyDescent="0.25">
      <c r="A22">
        <f>Dashboard!A32</f>
        <v>2044</v>
      </c>
      <c r="B22" s="27" t="s">
        <v>0</v>
      </c>
      <c r="C22" s="37">
        <f>'As-Is'!B22</f>
        <v>217421609.06201577</v>
      </c>
      <c r="D22" s="37">
        <f>'Reference Case'!B22</f>
        <v>695542444.4856447</v>
      </c>
      <c r="E22" s="37">
        <f>'Low Growth'!B22</f>
        <v>628496244.68214941</v>
      </c>
      <c r="F22" s="37">
        <f>'High Growth'!B22</f>
        <v>822290214.12210917</v>
      </c>
      <c r="G22" s="37"/>
      <c r="H22" s="37"/>
      <c r="I22" s="37"/>
      <c r="K22">
        <v>21</v>
      </c>
    </row>
    <row r="23" spans="1:11" x14ac:dyDescent="0.25">
      <c r="A23">
        <f>Dashboard!A33</f>
        <v>2045</v>
      </c>
      <c r="B23" s="27" t="s">
        <v>0</v>
      </c>
      <c r="C23" s="37">
        <f>'As-Is'!B23</f>
        <v>231610860.01301706</v>
      </c>
      <c r="D23" s="37">
        <f>'Reference Case'!B23</f>
        <v>750798262.44350791</v>
      </c>
      <c r="E23" s="37">
        <f>'Low Growth'!B23</f>
        <v>651027347.69867206</v>
      </c>
      <c r="F23" s="37">
        <f>'High Growth'!B23</f>
        <v>907010158.98829257</v>
      </c>
      <c r="G23" s="37"/>
      <c r="H23" s="37"/>
      <c r="I23" s="37"/>
      <c r="K23">
        <v>22</v>
      </c>
    </row>
    <row r="24" spans="1:11" x14ac:dyDescent="0.25">
      <c r="A24">
        <f>Dashboard!A34</f>
        <v>2046</v>
      </c>
      <c r="B24" s="27" t="s">
        <v>0</v>
      </c>
      <c r="C24" s="37">
        <f>'As-Is'!B24</f>
        <v>237154906.25870016</v>
      </c>
      <c r="D24" s="37">
        <f>'Reference Case'!B24</f>
        <v>669764452.69818878</v>
      </c>
      <c r="E24" s="37">
        <f>'Low Growth'!B24</f>
        <v>582657157.77109182</v>
      </c>
      <c r="F24" s="37">
        <f>'High Growth'!B24</f>
        <v>828683773.08479273</v>
      </c>
      <c r="G24" s="37"/>
      <c r="H24" s="37"/>
      <c r="I24" s="37"/>
      <c r="K24">
        <v>23</v>
      </c>
    </row>
    <row r="25" spans="1:11" x14ac:dyDescent="0.25">
      <c r="A25">
        <f>Dashboard!A35</f>
        <v>2047</v>
      </c>
      <c r="B25" s="27" t="s">
        <v>0</v>
      </c>
      <c r="C25" s="37">
        <f>'As-Is'!B25</f>
        <v>246646802.63483033</v>
      </c>
      <c r="D25" s="37">
        <f>'Reference Case'!B25</f>
        <v>669764452.69818878</v>
      </c>
      <c r="E25" s="37">
        <f>'Low Growth'!B25</f>
        <v>582657157.77109182</v>
      </c>
      <c r="F25" s="37">
        <f>'High Growth'!B25</f>
        <v>828683773.08479273</v>
      </c>
      <c r="G25" s="37"/>
      <c r="H25" s="37"/>
      <c r="I25" s="37"/>
      <c r="K25">
        <v>24</v>
      </c>
    </row>
    <row r="26" spans="1:11" x14ac:dyDescent="0.25">
      <c r="A26">
        <f>Dashboard!A36</f>
        <v>2048</v>
      </c>
      <c r="B26" s="27" t="s">
        <v>0</v>
      </c>
      <c r="C26" s="37">
        <f>'As-Is'!B26</f>
        <v>264354130.50491071</v>
      </c>
      <c r="D26" s="37">
        <f>'Reference Case'!B26</f>
        <v>669764452.69818878</v>
      </c>
      <c r="E26" s="37">
        <f>'Low Growth'!B26</f>
        <v>582657157.77109182</v>
      </c>
      <c r="F26" s="37">
        <f>'High Growth'!B26</f>
        <v>828683773.08479273</v>
      </c>
      <c r="G26" s="37"/>
      <c r="H26" s="37"/>
      <c r="I26" s="37"/>
      <c r="K26">
        <v>25</v>
      </c>
    </row>
    <row r="27" spans="1:11" x14ac:dyDescent="0.25">
      <c r="A27">
        <f>Dashboard!A37</f>
        <v>2049</v>
      </c>
      <c r="B27" s="27" t="s">
        <v>0</v>
      </c>
      <c r="C27" s="37">
        <f>'As-Is'!B27</f>
        <v>271545813.91031653</v>
      </c>
      <c r="D27" s="37">
        <f>'Reference Case'!B27</f>
        <v>669764452.69818878</v>
      </c>
      <c r="E27" s="37">
        <f>'Low Growth'!B27</f>
        <v>582657157.77109182</v>
      </c>
      <c r="F27" s="37">
        <f>'High Growth'!B27</f>
        <v>828683773.08479273</v>
      </c>
      <c r="G27" s="37"/>
      <c r="H27" s="37"/>
      <c r="I27" s="37"/>
      <c r="K27">
        <v>26</v>
      </c>
    </row>
    <row r="28" spans="1:11" x14ac:dyDescent="0.25">
      <c r="A28">
        <f>Dashboard!A38</f>
        <v>2050</v>
      </c>
      <c r="B28" s="27" t="s">
        <v>0</v>
      </c>
      <c r="C28" s="37">
        <f>'As-Is'!B28</f>
        <v>280363026.63420779</v>
      </c>
      <c r="D28" s="37">
        <f>'Reference Case'!B28</f>
        <v>669764452.69818878</v>
      </c>
      <c r="E28" s="37">
        <f>'Low Growth'!B28</f>
        <v>582657157.77109182</v>
      </c>
      <c r="F28" s="37">
        <f>'High Growth'!B28</f>
        <v>828683773.08479273</v>
      </c>
      <c r="G28" s="37"/>
      <c r="H28" s="37"/>
      <c r="I28" s="37"/>
      <c r="K28">
        <v>27</v>
      </c>
    </row>
    <row r="29" spans="1:11" x14ac:dyDescent="0.25">
      <c r="A29">
        <f t="shared" ref="A29:A54" si="0">A3</f>
        <v>2025</v>
      </c>
      <c r="B29" s="27" t="s">
        <v>1</v>
      </c>
      <c r="C29" s="37">
        <f>'As-Is'!C3</f>
        <v>45230948.064776435</v>
      </c>
      <c r="D29" s="37">
        <f>'Reference Case'!C3</f>
        <v>42712535.794480883</v>
      </c>
      <c r="E29" s="37">
        <f>'Low Growth'!C3</f>
        <v>42108885.796258882</v>
      </c>
      <c r="F29" s="37">
        <f>'High Growth'!C3</f>
        <v>42831071.758769535</v>
      </c>
      <c r="G29" s="37"/>
      <c r="H29" s="37"/>
      <c r="I29" s="37"/>
      <c r="K29">
        <v>28</v>
      </c>
    </row>
    <row r="30" spans="1:11" x14ac:dyDescent="0.25">
      <c r="A30">
        <f t="shared" si="0"/>
        <v>2026</v>
      </c>
      <c r="B30" s="27" t="s">
        <v>1</v>
      </c>
      <c r="C30" s="37">
        <f>'As-Is'!C4</f>
        <v>42729385.289128818</v>
      </c>
      <c r="D30" s="37">
        <f>'Reference Case'!C4</f>
        <v>46656193.993817851</v>
      </c>
      <c r="E30" s="37">
        <f>'Low Growth'!C4</f>
        <v>47259843.992039837</v>
      </c>
      <c r="F30" s="37">
        <f>'High Growth'!C4</f>
        <v>46719567.809681058</v>
      </c>
      <c r="G30" s="37"/>
      <c r="H30" s="37"/>
      <c r="I30" s="37"/>
      <c r="K30">
        <v>29</v>
      </c>
    </row>
    <row r="31" spans="1:11" x14ac:dyDescent="0.25">
      <c r="A31">
        <f t="shared" si="0"/>
        <v>2027</v>
      </c>
      <c r="B31" s="27" t="s">
        <v>1</v>
      </c>
      <c r="C31" s="37">
        <f>'As-Is'!C5</f>
        <v>42653265.067180619</v>
      </c>
      <c r="D31" s="37">
        <f>'Reference Case'!C5</f>
        <v>50550727.326222241</v>
      </c>
      <c r="E31" s="37">
        <f>'Low Growth'!C5</f>
        <v>50550727.326222241</v>
      </c>
      <c r="F31" s="37">
        <f>'High Growth'!C5</f>
        <v>58264818.761064529</v>
      </c>
      <c r="G31" s="37"/>
      <c r="H31" s="37"/>
      <c r="I31" s="37"/>
      <c r="K31">
        <v>30</v>
      </c>
    </row>
    <row r="32" spans="1:11" x14ac:dyDescent="0.25">
      <c r="A32">
        <f t="shared" si="0"/>
        <v>2028</v>
      </c>
      <c r="B32" s="27" t="s">
        <v>1</v>
      </c>
      <c r="C32" s="37">
        <f>'As-Is'!C6</f>
        <v>41735846.821668036</v>
      </c>
      <c r="D32" s="37">
        <f>'Reference Case'!C6</f>
        <v>58830542.49353423</v>
      </c>
      <c r="E32" s="37">
        <f>'Low Growth'!C6</f>
        <v>50323642.657302231</v>
      </c>
      <c r="F32" s="37">
        <f>'High Growth'!C6</f>
        <v>59718718.417475</v>
      </c>
      <c r="G32" s="37"/>
      <c r="H32" s="37"/>
      <c r="I32" s="37"/>
      <c r="K32">
        <v>31</v>
      </c>
    </row>
    <row r="33" spans="1:11" x14ac:dyDescent="0.25">
      <c r="A33">
        <f t="shared" si="0"/>
        <v>2029</v>
      </c>
      <c r="B33" s="27" t="s">
        <v>1</v>
      </c>
      <c r="C33" s="37">
        <f>'As-Is'!C7</f>
        <v>41096572.442324392</v>
      </c>
      <c r="D33" s="37">
        <f>'Reference Case'!C7</f>
        <v>61468532.619519293</v>
      </c>
      <c r="E33" s="37">
        <f>'Low Growth'!C7</f>
        <v>51663978.990109287</v>
      </c>
      <c r="F33" s="37">
        <f>'High Growth'!C7</f>
        <v>62788362.55918546</v>
      </c>
      <c r="G33" s="37"/>
      <c r="H33" s="37"/>
      <c r="I33" s="37"/>
      <c r="K33">
        <v>32</v>
      </c>
    </row>
    <row r="34" spans="1:11" x14ac:dyDescent="0.25">
      <c r="A34">
        <f t="shared" si="0"/>
        <v>2030</v>
      </c>
      <c r="B34" s="27" t="s">
        <v>1</v>
      </c>
      <c r="C34" s="37">
        <f>'As-Is'!C8</f>
        <v>41091503.054749385</v>
      </c>
      <c r="D34" s="37">
        <f>'Reference Case'!C8</f>
        <v>59388807.488264926</v>
      </c>
      <c r="E34" s="37">
        <f>'Low Growth'!C8</f>
        <v>59388807.488264926</v>
      </c>
      <c r="F34" s="37">
        <f>'High Growth'!C8</f>
        <v>61164610.715663113</v>
      </c>
      <c r="G34" s="37"/>
      <c r="H34" s="37"/>
      <c r="I34" s="37"/>
      <c r="K34">
        <v>33</v>
      </c>
    </row>
    <row r="35" spans="1:11" x14ac:dyDescent="0.25">
      <c r="A35">
        <f t="shared" si="0"/>
        <v>2031</v>
      </c>
      <c r="B35" s="27" t="s">
        <v>1</v>
      </c>
      <c r="C35" s="37">
        <f>'As-Is'!C9</f>
        <v>42265847.981947318</v>
      </c>
      <c r="D35" s="37">
        <f>'Reference Case'!C9</f>
        <v>60533646.696585357</v>
      </c>
      <c r="E35" s="37">
        <f>'Low Growth'!C9</f>
        <v>60533646.696585357</v>
      </c>
      <c r="F35" s="37">
        <f>'High Growth'!C9</f>
        <v>62807742.460532121</v>
      </c>
      <c r="G35" s="37"/>
      <c r="H35" s="37"/>
      <c r="I35" s="37"/>
      <c r="K35">
        <v>34</v>
      </c>
    </row>
    <row r="36" spans="1:11" x14ac:dyDescent="0.25">
      <c r="A36">
        <f t="shared" si="0"/>
        <v>2032</v>
      </c>
      <c r="B36" s="27" t="s">
        <v>1</v>
      </c>
      <c r="C36" s="37">
        <f>'As-Is'!C10</f>
        <v>44098070.411847852</v>
      </c>
      <c r="D36" s="37">
        <f>'Reference Case'!C10</f>
        <v>63526266.933956288</v>
      </c>
      <c r="E36" s="37">
        <f>'Low Growth'!C10</f>
        <v>63526266.933956288</v>
      </c>
      <c r="F36" s="37">
        <f>'High Growth'!C10</f>
        <v>80443751.669660538</v>
      </c>
      <c r="G36" s="37"/>
      <c r="H36" s="37"/>
      <c r="I36" s="37"/>
      <c r="K36">
        <v>35</v>
      </c>
    </row>
    <row r="37" spans="1:11" x14ac:dyDescent="0.25">
      <c r="A37">
        <f t="shared" si="0"/>
        <v>2033</v>
      </c>
      <c r="B37" s="27" t="s">
        <v>1</v>
      </c>
      <c r="C37" s="37">
        <f>'As-Is'!C11</f>
        <v>48718952.826958902</v>
      </c>
      <c r="D37" s="37">
        <f>'Reference Case'!C11</f>
        <v>67323134.432602972</v>
      </c>
      <c r="E37" s="37">
        <f>'Low Growth'!C11</f>
        <v>67323134.432602972</v>
      </c>
      <c r="F37" s="37">
        <f>'High Growth'!C11</f>
        <v>103769214.52906774</v>
      </c>
      <c r="G37" s="37"/>
      <c r="H37" s="37"/>
      <c r="I37" s="37"/>
      <c r="K37">
        <v>36</v>
      </c>
    </row>
    <row r="38" spans="1:11" x14ac:dyDescent="0.25">
      <c r="A38">
        <f t="shared" si="0"/>
        <v>2034</v>
      </c>
      <c r="B38" s="27" t="s">
        <v>1</v>
      </c>
      <c r="C38" s="37">
        <f>'As-Is'!C12</f>
        <v>50244142.756600425</v>
      </c>
      <c r="D38" s="37">
        <f>'Reference Case'!C12</f>
        <v>81019826.399177596</v>
      </c>
      <c r="E38" s="37">
        <f>'Low Growth'!C12</f>
        <v>71151959.241869614</v>
      </c>
      <c r="F38" s="37">
        <f>'High Growth'!C12</f>
        <v>116156000.40162568</v>
      </c>
      <c r="G38" s="37"/>
      <c r="H38" s="37"/>
      <c r="I38" s="37"/>
      <c r="K38">
        <v>37</v>
      </c>
    </row>
    <row r="39" spans="1:11" x14ac:dyDescent="0.25">
      <c r="A39">
        <f t="shared" si="0"/>
        <v>2035</v>
      </c>
      <c r="B39" s="27" t="s">
        <v>1</v>
      </c>
      <c r="C39" s="37">
        <f>'As-Is'!C13</f>
        <v>52428854.054595388</v>
      </c>
      <c r="D39" s="37">
        <f>'Reference Case'!C13</f>
        <v>108683299.07669035</v>
      </c>
      <c r="E39" s="37">
        <f>'Low Growth'!C13</f>
        <v>75300166.915312335</v>
      </c>
      <c r="F39" s="37">
        <f>'High Growth'!C13</f>
        <v>133106913.25101204</v>
      </c>
      <c r="G39" s="37"/>
      <c r="H39" s="37"/>
      <c r="I39" s="37"/>
      <c r="K39">
        <v>38</v>
      </c>
    </row>
    <row r="40" spans="1:11" x14ac:dyDescent="0.25">
      <c r="A40">
        <f t="shared" si="0"/>
        <v>2036</v>
      </c>
      <c r="B40" s="27" t="s">
        <v>1</v>
      </c>
      <c r="C40" s="37">
        <f>'As-Is'!C14</f>
        <v>54476596.993415996</v>
      </c>
      <c r="D40" s="37">
        <f>'Reference Case'!C14</f>
        <v>112895488.58128971</v>
      </c>
      <c r="E40" s="37">
        <f>'Low Growth'!C14</f>
        <v>80543894.668921709</v>
      </c>
      <c r="F40" s="37">
        <f>'High Growth'!C14</f>
        <v>140725700.80059981</v>
      </c>
      <c r="G40" s="37"/>
      <c r="H40" s="37"/>
      <c r="I40" s="37"/>
      <c r="K40">
        <v>39</v>
      </c>
    </row>
    <row r="41" spans="1:11" x14ac:dyDescent="0.25">
      <c r="A41">
        <f t="shared" si="0"/>
        <v>2037</v>
      </c>
      <c r="B41" s="27" t="s">
        <v>1</v>
      </c>
      <c r="C41" s="37">
        <f>'As-Is'!C15</f>
        <v>55412015.925814755</v>
      </c>
      <c r="D41" s="37">
        <f>'Reference Case'!C15</f>
        <v>122517129.64072672</v>
      </c>
      <c r="E41" s="37">
        <f>'Low Growth'!C15</f>
        <v>104846101.83207873</v>
      </c>
      <c r="F41" s="37">
        <f>'High Growth'!C15</f>
        <v>154134404.74923196</v>
      </c>
      <c r="G41" s="37"/>
      <c r="H41" s="37"/>
      <c r="I41" s="37"/>
      <c r="K41">
        <v>40</v>
      </c>
    </row>
    <row r="42" spans="1:11" x14ac:dyDescent="0.25">
      <c r="A42">
        <f t="shared" si="0"/>
        <v>2038</v>
      </c>
      <c r="B42" s="27" t="s">
        <v>1</v>
      </c>
      <c r="C42" s="37">
        <f>'As-Is'!C16</f>
        <v>58305621.70048289</v>
      </c>
      <c r="D42" s="37">
        <f>'Reference Case'!C16</f>
        <v>131772646.12999058</v>
      </c>
      <c r="E42" s="37">
        <f>'Low Growth'!C16</f>
        <v>110177217.88440056</v>
      </c>
      <c r="F42" s="37">
        <f>'High Growth'!C16</f>
        <v>167577603.68524137</v>
      </c>
      <c r="G42" s="37"/>
      <c r="H42" s="37"/>
      <c r="I42" s="37"/>
      <c r="K42">
        <v>41</v>
      </c>
    </row>
    <row r="43" spans="1:11" x14ac:dyDescent="0.25">
      <c r="A43">
        <f t="shared" si="0"/>
        <v>2039</v>
      </c>
      <c r="B43" s="27" t="s">
        <v>1</v>
      </c>
      <c r="C43" s="37">
        <f>'As-Is'!C17</f>
        <v>61351125.724296004</v>
      </c>
      <c r="D43" s="37">
        <f>'Reference Case'!C17</f>
        <v>141374477.4572179</v>
      </c>
      <c r="E43" s="37">
        <f>'Low Growth'!C17</f>
        <v>121380889.2825539</v>
      </c>
      <c r="F43" s="37">
        <f>'High Growth'!C17</f>
        <v>181529882.46108374</v>
      </c>
      <c r="G43" s="37"/>
      <c r="H43" s="37"/>
      <c r="I43" s="37"/>
      <c r="K43">
        <v>42</v>
      </c>
    </row>
    <row r="44" spans="1:11" x14ac:dyDescent="0.25">
      <c r="A44">
        <f t="shared" si="0"/>
        <v>2040</v>
      </c>
      <c r="B44" s="27" t="s">
        <v>1</v>
      </c>
      <c r="C44" s="37">
        <f>'As-Is'!C18</f>
        <v>67065156.548773199</v>
      </c>
      <c r="D44" s="37">
        <f>'Reference Case'!C18</f>
        <v>151575617.82588404</v>
      </c>
      <c r="E44" s="37">
        <f>'Low Growth'!C18</f>
        <v>129996299.86432803</v>
      </c>
      <c r="F44" s="37">
        <f>'High Growth'!C18</f>
        <v>196687751.28804609</v>
      </c>
      <c r="G44" s="37"/>
      <c r="H44" s="37"/>
      <c r="I44" s="37"/>
      <c r="K44">
        <v>43</v>
      </c>
    </row>
    <row r="45" spans="1:11" x14ac:dyDescent="0.25">
      <c r="A45">
        <f t="shared" si="0"/>
        <v>2041</v>
      </c>
      <c r="B45" s="27" t="s">
        <v>1</v>
      </c>
      <c r="C45" s="37">
        <f>'As-Is'!C19</f>
        <v>72156331.763229385</v>
      </c>
      <c r="D45" s="37">
        <f>'Reference Case'!C19</f>
        <v>169049470.49501404</v>
      </c>
      <c r="E45" s="37">
        <f>'Low Growth'!C19</f>
        <v>143422239.91892204</v>
      </c>
      <c r="F45" s="37">
        <f>'High Growth'!C19</f>
        <v>220243239.08276489</v>
      </c>
      <c r="G45" s="37"/>
      <c r="H45" s="37"/>
      <c r="I45" s="37"/>
      <c r="K45">
        <v>44</v>
      </c>
    </row>
    <row r="46" spans="1:11" x14ac:dyDescent="0.25">
      <c r="A46">
        <f t="shared" si="0"/>
        <v>2042</v>
      </c>
      <c r="B46" s="27" t="s">
        <v>1</v>
      </c>
      <c r="C46" s="37">
        <f>'As-Is'!C20</f>
        <v>74961579.15463084</v>
      </c>
      <c r="D46" s="37">
        <f>'Reference Case'!C20</f>
        <v>174899043.17535621</v>
      </c>
      <c r="E46" s="37">
        <f>'Low Growth'!C20</f>
        <v>151205839.35844219</v>
      </c>
      <c r="F46" s="37">
        <f>'High Growth'!C20</f>
        <v>230650412.00948077</v>
      </c>
      <c r="G46" s="37"/>
      <c r="H46" s="37"/>
      <c r="I46" s="37"/>
      <c r="K46">
        <v>45</v>
      </c>
    </row>
    <row r="47" spans="1:11" x14ac:dyDescent="0.25">
      <c r="A47">
        <f t="shared" si="0"/>
        <v>2043</v>
      </c>
      <c r="B47" s="27" t="s">
        <v>1</v>
      </c>
      <c r="C47" s="37">
        <f>'As-Is'!C21</f>
        <v>77696852.860820547</v>
      </c>
      <c r="D47" s="37">
        <f>'Reference Case'!C21</f>
        <v>190273819.61613521</v>
      </c>
      <c r="E47" s="37">
        <f>'Low Growth'!C21</f>
        <v>163624071.65693724</v>
      </c>
      <c r="F47" s="37">
        <f>'High Growth'!C21</f>
        <v>252395792.94789141</v>
      </c>
      <c r="G47" s="37"/>
      <c r="H47" s="37"/>
      <c r="I47" s="37"/>
      <c r="K47">
        <v>46</v>
      </c>
    </row>
    <row r="48" spans="1:11" x14ac:dyDescent="0.25">
      <c r="A48">
        <f t="shared" si="0"/>
        <v>2044</v>
      </c>
      <c r="B48" s="27" t="s">
        <v>1</v>
      </c>
      <c r="C48" s="37">
        <f>'As-Is'!C22</f>
        <v>81087279.955421209</v>
      </c>
      <c r="D48" s="37">
        <f>'Reference Case'!C22</f>
        <v>198493414.47474149</v>
      </c>
      <c r="E48" s="37">
        <f>'Low Growth'!C22</f>
        <v>172272548.40131351</v>
      </c>
      <c r="F48" s="37">
        <f>'High Growth'!C22</f>
        <v>266382867.48107088</v>
      </c>
      <c r="G48" s="37"/>
      <c r="H48" s="37"/>
      <c r="I48" s="37"/>
      <c r="K48">
        <v>47</v>
      </c>
    </row>
    <row r="49" spans="1:11" x14ac:dyDescent="0.25">
      <c r="A49">
        <f t="shared" si="0"/>
        <v>2045</v>
      </c>
      <c r="B49" s="27" t="s">
        <v>1</v>
      </c>
      <c r="C49" s="37">
        <f>'As-Is'!C23</f>
        <v>86379153.974683896</v>
      </c>
      <c r="D49" s="37">
        <f>'Reference Case'!C23</f>
        <v>215193595.92894638</v>
      </c>
      <c r="E49" s="37">
        <f>'Low Growth'!C23</f>
        <v>185297843.44343835</v>
      </c>
      <c r="F49" s="37">
        <f>'High Growth'!C23</f>
        <v>295655765.57197553</v>
      </c>
      <c r="G49" s="37"/>
      <c r="H49" s="37"/>
      <c r="I49" s="37"/>
      <c r="K49">
        <v>48</v>
      </c>
    </row>
    <row r="50" spans="1:11" x14ac:dyDescent="0.25">
      <c r="A50">
        <f t="shared" si="0"/>
        <v>2046</v>
      </c>
      <c r="B50" s="27" t="s">
        <v>1</v>
      </c>
      <c r="C50" s="37">
        <f>'As-Is'!C24</f>
        <v>88446803.238935649</v>
      </c>
      <c r="D50" s="37">
        <f>'Reference Case'!C24</f>
        <v>225826981.13539687</v>
      </c>
      <c r="E50" s="37">
        <f>'Low Growth'!C24</f>
        <v>193319620.9840529</v>
      </c>
      <c r="F50" s="37">
        <f>'High Growth'!C24</f>
        <v>315263534.66125673</v>
      </c>
      <c r="G50" s="37"/>
      <c r="H50" s="37"/>
      <c r="I50" s="37"/>
      <c r="K50">
        <v>49</v>
      </c>
    </row>
    <row r="51" spans="1:11" x14ac:dyDescent="0.25">
      <c r="A51">
        <f t="shared" si="0"/>
        <v>2047</v>
      </c>
      <c r="B51" s="27" t="s">
        <v>1</v>
      </c>
      <c r="C51" s="37">
        <f>'As-Is'!C25</f>
        <v>91986801.227542102</v>
      </c>
      <c r="D51" s="37">
        <f>'Reference Case'!C25</f>
        <v>239851579.12140557</v>
      </c>
      <c r="E51" s="37">
        <f>'Low Growth'!C25</f>
        <v>208849274.52796552</v>
      </c>
      <c r="F51" s="37">
        <f>'High Growth'!C25</f>
        <v>328734373.17313403</v>
      </c>
      <c r="G51" s="37"/>
      <c r="H51" s="37"/>
      <c r="I51" s="37"/>
      <c r="K51">
        <v>50</v>
      </c>
    </row>
    <row r="52" spans="1:11" x14ac:dyDescent="0.25">
      <c r="A52">
        <f t="shared" si="0"/>
        <v>2048</v>
      </c>
      <c r="B52" s="27" t="s">
        <v>1</v>
      </c>
      <c r="C52" s="37">
        <f>'As-Is'!C26</f>
        <v>98590740.267723218</v>
      </c>
      <c r="D52" s="37">
        <f>'Reference Case'!C26</f>
        <v>256787289.35556731</v>
      </c>
      <c r="E52" s="37">
        <f>'Low Growth'!C26</f>
        <v>224784595.29513732</v>
      </c>
      <c r="F52" s="37">
        <f>'High Growth'!C26</f>
        <v>348061977.1661793</v>
      </c>
      <c r="G52" s="37"/>
      <c r="H52" s="37"/>
      <c r="I52" s="37"/>
      <c r="K52">
        <v>51</v>
      </c>
    </row>
    <row r="53" spans="1:11" x14ac:dyDescent="0.25">
      <c r="A53">
        <f t="shared" si="0"/>
        <v>2049</v>
      </c>
      <c r="B53" s="27" t="s">
        <v>1</v>
      </c>
      <c r="C53" s="37">
        <f>'As-Is'!C27</f>
        <v>101272874.9835902</v>
      </c>
      <c r="D53" s="37">
        <f>'Reference Case'!C27</f>
        <v>273680830.61424804</v>
      </c>
      <c r="E53" s="37">
        <f>'Low Growth'!C27</f>
        <v>236103542.86497205</v>
      </c>
      <c r="F53" s="37">
        <f>'High Growth'!C27</f>
        <v>374119707.35510767</v>
      </c>
      <c r="G53" s="37"/>
      <c r="H53" s="37"/>
      <c r="I53" s="37"/>
      <c r="K53">
        <v>52</v>
      </c>
    </row>
    <row r="54" spans="1:11" x14ac:dyDescent="0.25">
      <c r="A54">
        <f t="shared" si="0"/>
        <v>2050</v>
      </c>
      <c r="B54" s="27" t="s">
        <v>1</v>
      </c>
      <c r="C54" s="37">
        <f>'As-Is'!C28</f>
        <v>104561250.04278105</v>
      </c>
      <c r="D54" s="37">
        <f>'Reference Case'!C28</f>
        <v>286444426.76387769</v>
      </c>
      <c r="E54" s="37">
        <f>'Low Growth'!C28</f>
        <v>251313099.91383165</v>
      </c>
      <c r="F54" s="37">
        <f>'High Growth'!C28</f>
        <v>398490404.54948568</v>
      </c>
      <c r="G54" s="37"/>
      <c r="H54" s="37"/>
      <c r="I54" s="37"/>
      <c r="K54">
        <v>53</v>
      </c>
    </row>
    <row r="56" spans="1:11" x14ac:dyDescent="0.25">
      <c r="A56">
        <v>1</v>
      </c>
      <c r="B56">
        <v>2</v>
      </c>
      <c r="C56">
        <v>3</v>
      </c>
      <c r="D56">
        <v>4</v>
      </c>
      <c r="E56">
        <v>5</v>
      </c>
      <c r="F56">
        <v>6</v>
      </c>
      <c r="G56">
        <v>7</v>
      </c>
      <c r="H56">
        <v>8</v>
      </c>
      <c r="I56">
        <v>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0E9F-9ECA-4FDF-8A5B-6BAA9014CFA1}">
  <sheetPr codeName="Sheet8"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6" width="10" bestFit="1" customWidth="1"/>
    <col min="7" max="7" width="9" bestFit="1" customWidth="1"/>
    <col min="8" max="8" width="10" bestFit="1" customWidth="1"/>
    <col min="9" max="9" width="2.7109375" customWidth="1"/>
    <col min="10" max="12" width="6.140625" bestFit="1" customWidth="1"/>
    <col min="14" max="14" width="11.5703125" bestFit="1" customWidth="1"/>
  </cols>
  <sheetData>
    <row r="1" spans="1:12" x14ac:dyDescent="0.25">
      <c r="B1" s="59" t="s">
        <v>48</v>
      </c>
      <c r="C1" s="59"/>
      <c r="D1" s="59"/>
      <c r="F1" s="59" t="s">
        <v>46</v>
      </c>
      <c r="G1" s="59"/>
      <c r="H1" s="59"/>
      <c r="J1" s="59" t="s">
        <v>47</v>
      </c>
      <c r="K1" s="59"/>
      <c r="L1" s="59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121279015.80926913</v>
      </c>
      <c r="C3" s="1">
        <f>((((K3*Info!$X$4)+G3)*Info!$T$4*(1-Info!$W$3))+((Info!$V$4*K3)/Info!$U$4))*1000</f>
        <v>45230948.064776435</v>
      </c>
      <c r="D3" s="1">
        <f t="shared" ref="D3:D28" si="0">SUM(B3:C3)</f>
        <v>166509963.87404555</v>
      </c>
      <c r="F3" s="40">
        <v>115307.40445667603</v>
      </c>
      <c r="G3" s="40">
        <v>40513.412376669956</v>
      </c>
      <c r="H3" s="1">
        <f t="shared" ref="H3:H28" si="1">SUM(F3:G3)</f>
        <v>155820.81683334598</v>
      </c>
      <c r="J3" s="40">
        <v>0</v>
      </c>
      <c r="K3" s="40">
        <v>0</v>
      </c>
      <c r="L3" s="1">
        <f t="shared" ref="L3:L28" si="2">SUM(J3:K3)</f>
        <v>0</v>
      </c>
    </row>
    <row r="4" spans="1:12" x14ac:dyDescent="0.25">
      <c r="A4">
        <v>2026</v>
      </c>
      <c r="B4" s="1">
        <f>((((J4*Info!$X$3)+F4)*Info!$T$3*(1-Info!$W$3))+((Info!$V$3*J4)/Info!$U$3))*1000</f>
        <v>114571505.03630991</v>
      </c>
      <c r="C4" s="1">
        <f>((((K4*Info!$X$4)+G4)*Info!$T$4*(1-Info!$W$3))+((Info!$V$4*K4)/Info!$U$4))*1000</f>
        <v>42729385.289128818</v>
      </c>
      <c r="D4" s="1">
        <f t="shared" si="0"/>
        <v>157300890.32543874</v>
      </c>
      <c r="F4" s="40">
        <v>108930.16225666134</v>
      </c>
      <c r="G4" s="40">
        <v>38272.759711799932</v>
      </c>
      <c r="H4" s="1">
        <f t="shared" si="1"/>
        <v>147202.92196846128</v>
      </c>
      <c r="J4" s="40">
        <v>0</v>
      </c>
      <c r="K4" s="40">
        <v>0</v>
      </c>
      <c r="L4" s="1">
        <f t="shared" si="2"/>
        <v>0</v>
      </c>
    </row>
    <row r="5" spans="1:12" x14ac:dyDescent="0.25">
      <c r="A5">
        <v>2027</v>
      </c>
      <c r="B5" s="1">
        <f>((((J5*Info!$X$3)+F5)*Info!$T$3*(1-Info!$W$3))+((Info!$V$3*J5)/Info!$U$3))*1000</f>
        <v>114367401.73987141</v>
      </c>
      <c r="C5" s="1">
        <f>((((K5*Info!$X$4)+G5)*Info!$T$4*(1-Info!$W$3))+((Info!$V$4*K5)/Info!$U$4))*1000</f>
        <v>42653265.067180619</v>
      </c>
      <c r="D5" s="1">
        <f t="shared" si="0"/>
        <v>157020666.80705202</v>
      </c>
      <c r="F5" s="40">
        <v>108736.10872484188</v>
      </c>
      <c r="G5" s="40">
        <v>38204.578741160658</v>
      </c>
      <c r="H5" s="1">
        <f t="shared" si="1"/>
        <v>146940.68746600254</v>
      </c>
      <c r="J5" s="40">
        <v>0</v>
      </c>
      <c r="K5" s="40">
        <v>0</v>
      </c>
      <c r="L5" s="1">
        <f t="shared" si="2"/>
        <v>0</v>
      </c>
    </row>
    <row r="6" spans="1:12" x14ac:dyDescent="0.25">
      <c r="A6">
        <v>2028</v>
      </c>
      <c r="B6" s="1">
        <f>((((J6*Info!$X$3)+F6)*Info!$T$3*(1-Info!$W$3))+((Info!$V$3*J6)/Info!$U$3))*1000</f>
        <v>111907502.34218712</v>
      </c>
      <c r="C6" s="1">
        <f>((((K6*Info!$X$4)+G6)*Info!$T$4*(1-Info!$W$3))+((Info!$V$4*K6)/Info!$U$4))*1000</f>
        <v>41735846.821668036</v>
      </c>
      <c r="D6" s="1">
        <f t="shared" si="0"/>
        <v>153643349.16385517</v>
      </c>
      <c r="F6" s="40">
        <v>106397.33137841623</v>
      </c>
      <c r="G6" s="40">
        <v>37382.846159984081</v>
      </c>
      <c r="H6" s="1">
        <f t="shared" si="1"/>
        <v>143780.17753840031</v>
      </c>
      <c r="J6" s="40">
        <v>0</v>
      </c>
      <c r="K6" s="40">
        <v>0</v>
      </c>
      <c r="L6" s="1">
        <f t="shared" si="2"/>
        <v>0</v>
      </c>
    </row>
    <row r="7" spans="1:12" x14ac:dyDescent="0.25">
      <c r="A7">
        <v>2029</v>
      </c>
      <c r="B7" s="1">
        <f>((((J7*Info!$X$3)+F7)*Info!$T$3*(1-Info!$W$3))+((Info!$V$3*J7)/Info!$U$3))*1000</f>
        <v>110193397.93190935</v>
      </c>
      <c r="C7" s="1">
        <f>((((K7*Info!$X$4)+G7)*Info!$T$4*(1-Info!$W$3))+((Info!$V$4*K7)/Info!$U$4))*1000</f>
        <v>41096572.442324392</v>
      </c>
      <c r="D7" s="1">
        <f t="shared" si="0"/>
        <v>151289970.37423375</v>
      </c>
      <c r="F7" s="40">
        <v>104767.62710354228</v>
      </c>
      <c r="G7" s="40">
        <v>36810.247360704045</v>
      </c>
      <c r="H7" s="1">
        <f t="shared" si="1"/>
        <v>141577.87446424633</v>
      </c>
      <c r="J7" s="40">
        <v>0</v>
      </c>
      <c r="K7" s="40">
        <v>0</v>
      </c>
      <c r="L7" s="1">
        <f t="shared" si="2"/>
        <v>0</v>
      </c>
    </row>
    <row r="8" spans="1:12" x14ac:dyDescent="0.25">
      <c r="A8">
        <v>2030</v>
      </c>
      <c r="B8" s="1">
        <f>((((J8*Info!$X$3)+F8)*Info!$T$3*(1-Info!$W$3))+((Info!$V$3*J8)/Info!$U$3))*1000</f>
        <v>110179805.24013174</v>
      </c>
      <c r="C8" s="1">
        <f>((((K8*Info!$X$4)+G8)*Info!$T$4*(1-Info!$W$3))+((Info!$V$4*K8)/Info!$U$4))*1000</f>
        <v>41091503.054749385</v>
      </c>
      <c r="D8" s="1">
        <f t="shared" si="0"/>
        <v>151271308.29488111</v>
      </c>
      <c r="F8" s="40">
        <v>104754.70369714756</v>
      </c>
      <c r="G8" s="40">
        <v>36805.706704403201</v>
      </c>
      <c r="H8" s="1">
        <f t="shared" si="1"/>
        <v>141560.41040155076</v>
      </c>
      <c r="J8" s="40">
        <v>0</v>
      </c>
      <c r="K8" s="40">
        <v>0</v>
      </c>
      <c r="L8" s="1">
        <f t="shared" si="2"/>
        <v>0</v>
      </c>
    </row>
    <row r="9" spans="1:12" x14ac:dyDescent="0.25">
      <c r="A9">
        <v>2031</v>
      </c>
      <c r="B9" s="1">
        <f>((((J9*Info!$X$3)+F9)*Info!$T$3*(1-Info!$W$3))+((Info!$V$3*J9)/Info!$U$3))*1000</f>
        <v>113328609.39049369</v>
      </c>
      <c r="C9" s="1">
        <f>((((K9*Info!$X$4)+G9)*Info!$T$4*(1-Info!$W$3))+((Info!$V$4*K9)/Info!$U$4))*1000</f>
        <v>42265847.981947318</v>
      </c>
      <c r="D9" s="1">
        <f t="shared" si="0"/>
        <v>155594457.37244099</v>
      </c>
      <c r="F9" s="40">
        <v>107748.4650770358</v>
      </c>
      <c r="G9" s="40">
        <v>37857.568810850418</v>
      </c>
      <c r="H9" s="1">
        <f t="shared" si="1"/>
        <v>145606.03388788621</v>
      </c>
      <c r="J9" s="40">
        <v>0</v>
      </c>
      <c r="K9" s="40">
        <v>0</v>
      </c>
      <c r="L9" s="1">
        <f t="shared" si="2"/>
        <v>0</v>
      </c>
    </row>
    <row r="10" spans="1:12" x14ac:dyDescent="0.25">
      <c r="A10">
        <v>2032</v>
      </c>
      <c r="B10" s="1">
        <f>((((J10*Info!$X$3)+F10)*Info!$T$3*(1-Info!$W$3))+((Info!$V$3*J10)/Info!$U$3))*1000</f>
        <v>118241399.03009555</v>
      </c>
      <c r="C10" s="1">
        <f>((((K10*Info!$X$4)+G10)*Info!$T$4*(1-Info!$W$3))+((Info!$V$4*K10)/Info!$U$4))*1000</f>
        <v>44098070.411847852</v>
      </c>
      <c r="D10" s="1">
        <f t="shared" si="0"/>
        <v>162339469.44194341</v>
      </c>
      <c r="F10" s="40">
        <v>112419.35573527649</v>
      </c>
      <c r="G10" s="40">
        <v>39498.692555637688</v>
      </c>
      <c r="H10" s="1">
        <f t="shared" si="1"/>
        <v>151918.04829091419</v>
      </c>
      <c r="J10" s="40">
        <v>0</v>
      </c>
      <c r="K10" s="40">
        <v>0</v>
      </c>
      <c r="L10" s="1">
        <f t="shared" si="2"/>
        <v>0</v>
      </c>
    </row>
    <row r="11" spans="1:12" x14ac:dyDescent="0.25">
      <c r="A11">
        <v>2033</v>
      </c>
      <c r="B11" s="1">
        <f>((((J11*Info!$X$3)+F11)*Info!$T$3*(1-Info!$W$3))+((Info!$V$3*J11)/Info!$U$3))*1000</f>
        <v>130631501.28204127</v>
      </c>
      <c r="C11" s="1">
        <f>((((K11*Info!$X$4)+G11)*Info!$T$4*(1-Info!$W$3))+((Info!$V$4*K11)/Info!$U$4))*1000</f>
        <v>48718952.826958902</v>
      </c>
      <c r="D11" s="1">
        <f t="shared" si="0"/>
        <v>179350454.10900018</v>
      </c>
      <c r="F11" s="40">
        <v>124199.38645280387</v>
      </c>
      <c r="G11" s="40">
        <v>43637.622267201361</v>
      </c>
      <c r="H11" s="1">
        <f t="shared" si="1"/>
        <v>167837.00872000522</v>
      </c>
      <c r="J11" s="40">
        <v>0</v>
      </c>
      <c r="K11" s="40">
        <v>0</v>
      </c>
      <c r="L11" s="1">
        <f t="shared" si="2"/>
        <v>0</v>
      </c>
    </row>
    <row r="12" spans="1:12" x14ac:dyDescent="0.25">
      <c r="A12">
        <v>2034</v>
      </c>
      <c r="B12" s="1">
        <f>((((J12*Info!$X$3)+F12)*Info!$T$3*(1-Info!$W$3))+((Info!$V$3*J12)/Info!$U$3))*1000</f>
        <v>134721036.0254702</v>
      </c>
      <c r="C12" s="1">
        <f>((((K12*Info!$X$4)+G12)*Info!$T$4*(1-Info!$W$3))+((Info!$V$4*K12)/Info!$U$4))*1000</f>
        <v>50244142.756600425</v>
      </c>
      <c r="D12" s="1">
        <f t="shared" si="0"/>
        <v>184965178.78207064</v>
      </c>
      <c r="F12" s="40">
        <v>128087.55814972614</v>
      </c>
      <c r="G12" s="40">
        <v>45003.736647201076</v>
      </c>
      <c r="H12" s="1">
        <f t="shared" si="1"/>
        <v>173091.29479692722</v>
      </c>
      <c r="J12" s="40">
        <v>0</v>
      </c>
      <c r="K12" s="40">
        <v>0</v>
      </c>
      <c r="L12" s="1">
        <f t="shared" si="2"/>
        <v>0</v>
      </c>
    </row>
    <row r="13" spans="1:12" x14ac:dyDescent="0.25">
      <c r="A13">
        <v>2035</v>
      </c>
      <c r="B13" s="1">
        <f>((((J13*Info!$X$3)+F13)*Info!$T$3*(1-Info!$W$3))+((Info!$V$3*J13)/Info!$U$3))*1000</f>
        <v>140578964.00143841</v>
      </c>
      <c r="C13" s="1">
        <f>((((K13*Info!$X$4)+G13)*Info!$T$4*(1-Info!$W$3))+((Info!$V$4*K13)/Info!$U$4))*1000</f>
        <v>52428854.054595388</v>
      </c>
      <c r="D13" s="1">
        <f t="shared" si="0"/>
        <v>193007818.05603379</v>
      </c>
      <c r="F13" s="40">
        <v>133657.04983710358</v>
      </c>
      <c r="G13" s="40">
        <v>46960.585077901262</v>
      </c>
      <c r="H13" s="1">
        <f t="shared" si="1"/>
        <v>180617.63491500483</v>
      </c>
      <c r="J13" s="40">
        <v>0</v>
      </c>
      <c r="K13" s="40">
        <v>0</v>
      </c>
      <c r="L13" s="1">
        <f t="shared" si="2"/>
        <v>0</v>
      </c>
    </row>
    <row r="14" spans="1:12" x14ac:dyDescent="0.25">
      <c r="A14">
        <v>2036</v>
      </c>
      <c r="B14" s="1">
        <f>((((J14*Info!$X$3)+F14)*Info!$T$3*(1-Info!$W$3))+((Info!$V$3*J14)/Info!$U$3))*1000</f>
        <v>146069634.85571453</v>
      </c>
      <c r="C14" s="1">
        <f>((((K14*Info!$X$4)+G14)*Info!$T$4*(1-Info!$W$3))+((Info!$V$4*K14)/Info!$U$4))*1000</f>
        <v>54476596.993415996</v>
      </c>
      <c r="D14" s="1">
        <f t="shared" si="0"/>
        <v>200546231.84913051</v>
      </c>
      <c r="F14" s="40">
        <v>138877.36763658322</v>
      </c>
      <c r="G14" s="40">
        <v>48794.750791231942</v>
      </c>
      <c r="H14" s="1">
        <f t="shared" si="1"/>
        <v>187672.11842781515</v>
      </c>
      <c r="J14" s="40">
        <v>0</v>
      </c>
      <c r="K14" s="40">
        <v>0</v>
      </c>
      <c r="L14" s="1">
        <f t="shared" si="2"/>
        <v>0</v>
      </c>
    </row>
    <row r="15" spans="1:12" x14ac:dyDescent="0.25">
      <c r="A15">
        <v>2037</v>
      </c>
      <c r="B15" s="1">
        <f>((((J15*Info!$X$3)+F15)*Info!$T$3*(1-Info!$W$3))+((Info!$V$3*J15)/Info!$U$3))*1000</f>
        <v>148577800.00246775</v>
      </c>
      <c r="C15" s="1">
        <f>((((K15*Info!$X$4)+G15)*Info!$T$4*(1-Info!$W$3))+((Info!$V$4*K15)/Info!$U$4))*1000</f>
        <v>55412015.925814755</v>
      </c>
      <c r="D15" s="1">
        <f t="shared" si="0"/>
        <v>203989815.9282825</v>
      </c>
      <c r="F15" s="40">
        <v>141262.03419320867</v>
      </c>
      <c r="G15" s="40">
        <v>49632.60660842467</v>
      </c>
      <c r="H15" s="1">
        <f t="shared" si="1"/>
        <v>190894.64080163336</v>
      </c>
      <c r="J15" s="40">
        <v>0</v>
      </c>
      <c r="K15" s="40">
        <v>0</v>
      </c>
      <c r="L15" s="1">
        <f t="shared" si="2"/>
        <v>0</v>
      </c>
    </row>
    <row r="16" spans="1:12" x14ac:dyDescent="0.25">
      <c r="A16">
        <v>2038</v>
      </c>
      <c r="B16" s="1">
        <f>((((J16*Info!$X$3)+F16)*Info!$T$3*(1-Info!$W$3))+((Info!$V$3*J16)/Info!$U$3))*1000</f>
        <v>156336506.71781647</v>
      </c>
      <c r="C16" s="1">
        <f>((((K16*Info!$X$4)+G16)*Info!$T$4*(1-Info!$W$3))+((Info!$V$4*K16)/Info!$U$4))*1000</f>
        <v>58305621.70048289</v>
      </c>
      <c r="D16" s="1">
        <f t="shared" si="0"/>
        <v>214642128.41829938</v>
      </c>
      <c r="F16" s="40">
        <v>148638.71289824037</v>
      </c>
      <c r="G16" s="40">
        <v>52224.412639922295</v>
      </c>
      <c r="H16" s="1">
        <f t="shared" si="1"/>
        <v>200863.12553816265</v>
      </c>
      <c r="J16" s="40">
        <v>0</v>
      </c>
      <c r="K16" s="40">
        <v>0</v>
      </c>
      <c r="L16" s="1">
        <f t="shared" si="2"/>
        <v>0</v>
      </c>
    </row>
    <row r="17" spans="1:12" x14ac:dyDescent="0.25">
      <c r="A17">
        <v>2039</v>
      </c>
      <c r="B17" s="1">
        <f>((((J17*Info!$X$3)+F17)*Info!$T$3*(1-Info!$W$3))+((Info!$V$3*J17)/Info!$U$3))*1000</f>
        <v>164502502.48961103</v>
      </c>
      <c r="C17" s="1">
        <f>((((K17*Info!$X$4)+G17)*Info!$T$4*(1-Info!$W$3))+((Info!$V$4*K17)/Info!$U$4))*1000</f>
        <v>61351125.724296004</v>
      </c>
      <c r="D17" s="1">
        <f t="shared" si="0"/>
        <v>225853628.21390703</v>
      </c>
      <c r="F17" s="40">
        <v>156402.62630870737</v>
      </c>
      <c r="G17" s="40">
        <v>54952.274108464757</v>
      </c>
      <c r="H17" s="1">
        <f t="shared" si="1"/>
        <v>211354.90041717212</v>
      </c>
      <c r="J17" s="40">
        <v>0</v>
      </c>
      <c r="K17" s="40">
        <v>0</v>
      </c>
      <c r="L17" s="1">
        <f t="shared" si="2"/>
        <v>0</v>
      </c>
    </row>
    <row r="18" spans="1:12" x14ac:dyDescent="0.25">
      <c r="A18">
        <v>2040</v>
      </c>
      <c r="B18" s="1">
        <f>((((J18*Info!$X$3)+F18)*Info!$T$3*(1-Info!$W$3))+((Info!$V$3*J18)/Info!$U$3))*1000</f>
        <v>179823694.38026008</v>
      </c>
      <c r="C18" s="1">
        <f>((((K18*Info!$X$4)+G18)*Info!$T$4*(1-Info!$W$3))+((Info!$V$4*K18)/Info!$U$4))*1000</f>
        <v>67065156.548773199</v>
      </c>
      <c r="D18" s="1">
        <f t="shared" si="0"/>
        <v>246888850.92903328</v>
      </c>
      <c r="F18" s="40">
        <v>170969.42385653505</v>
      </c>
      <c r="G18" s="40">
        <v>60070.338111755562</v>
      </c>
      <c r="H18" s="1">
        <f t="shared" si="1"/>
        <v>231039.76196829061</v>
      </c>
      <c r="J18" s="40">
        <v>0</v>
      </c>
      <c r="K18" s="40">
        <v>0</v>
      </c>
      <c r="L18" s="1">
        <f t="shared" si="2"/>
        <v>0</v>
      </c>
    </row>
    <row r="19" spans="1:12" x14ac:dyDescent="0.25">
      <c r="A19">
        <v>2041</v>
      </c>
      <c r="B19" s="1">
        <f>((((J19*Info!$X$3)+F19)*Info!$T$3*(1-Info!$W$3))+((Info!$V$3*J19)/Info!$U$3))*1000</f>
        <v>193474805.96955335</v>
      </c>
      <c r="C19" s="1">
        <f>((((K19*Info!$X$4)+G19)*Info!$T$4*(1-Info!$W$3))+((Info!$V$4*K19)/Info!$U$4))*1000</f>
        <v>72156331.763229385</v>
      </c>
      <c r="D19" s="1">
        <f t="shared" si="0"/>
        <v>265631137.73278272</v>
      </c>
      <c r="F19" s="40">
        <v>183948.37355204829</v>
      </c>
      <c r="G19" s="40">
        <v>64630.509626395346</v>
      </c>
      <c r="H19" s="1">
        <f t="shared" si="1"/>
        <v>248578.88317844365</v>
      </c>
      <c r="J19" s="40">
        <v>0</v>
      </c>
      <c r="K19" s="40">
        <v>0</v>
      </c>
      <c r="L19" s="1">
        <f t="shared" si="2"/>
        <v>0</v>
      </c>
    </row>
    <row r="20" spans="1:12" x14ac:dyDescent="0.25">
      <c r="A20">
        <v>2042</v>
      </c>
      <c r="B20" s="1">
        <f>((((J20*Info!$X$3)+F20)*Info!$T$3*(1-Info!$W$3))+((Info!$V$3*J20)/Info!$U$3))*1000</f>
        <v>200996594.86160696</v>
      </c>
      <c r="C20" s="1">
        <f>((((K20*Info!$X$4)+G20)*Info!$T$4*(1-Info!$W$3))+((Info!$V$4*K20)/Info!$U$4))*1000</f>
        <v>74961579.15463084</v>
      </c>
      <c r="D20" s="1">
        <f t="shared" si="0"/>
        <v>275958174.0162378</v>
      </c>
      <c r="F20" s="40">
        <v>191099.79994041668</v>
      </c>
      <c r="G20" s="40">
        <v>67143.172952038294</v>
      </c>
      <c r="H20" s="1">
        <f t="shared" si="1"/>
        <v>258242.97289245497</v>
      </c>
      <c r="J20" s="40">
        <v>0</v>
      </c>
      <c r="K20" s="40">
        <v>0</v>
      </c>
      <c r="L20" s="1">
        <f t="shared" si="2"/>
        <v>0</v>
      </c>
    </row>
    <row r="21" spans="1:12" x14ac:dyDescent="0.25">
      <c r="A21">
        <v>2043</v>
      </c>
      <c r="B21" s="1">
        <f>((((J21*Info!$X$3)+F21)*Info!$T$3*(1-Info!$W$3))+((Info!$V$3*J21)/Info!$U$3))*1000</f>
        <v>208330761.33940393</v>
      </c>
      <c r="C21" s="1">
        <f>((((K21*Info!$X$4)+G21)*Info!$T$4*(1-Info!$W$3))+((Info!$V$4*K21)/Info!$U$4))*1000</f>
        <v>77696852.860820547</v>
      </c>
      <c r="D21" s="1">
        <f t="shared" si="0"/>
        <v>286027614.20022446</v>
      </c>
      <c r="F21" s="40">
        <v>198072.84218325533</v>
      </c>
      <c r="G21" s="40">
        <v>69593.160767089721</v>
      </c>
      <c r="H21" s="1">
        <f t="shared" si="1"/>
        <v>267666.00295034505</v>
      </c>
      <c r="J21" s="40">
        <v>0</v>
      </c>
      <c r="K21" s="40">
        <v>0</v>
      </c>
      <c r="L21" s="1">
        <f t="shared" si="2"/>
        <v>0</v>
      </c>
    </row>
    <row r="22" spans="1:12" x14ac:dyDescent="0.25">
      <c r="A22">
        <v>2044</v>
      </c>
      <c r="B22" s="1">
        <f>((((J22*Info!$X$3)+F22)*Info!$T$3*(1-Info!$W$3))+((Info!$V$3*J22)/Info!$U$3))*1000</f>
        <v>217421609.06201577</v>
      </c>
      <c r="C22" s="1">
        <f>((((K22*Info!$X$4)+G22)*Info!$T$4*(1-Info!$W$3))+((Info!$V$4*K22)/Info!$U$4))*1000</f>
        <v>81087279.955421209</v>
      </c>
      <c r="D22" s="1">
        <f t="shared" si="0"/>
        <v>298508889.01743698</v>
      </c>
      <c r="F22" s="40">
        <v>206716.06911093576</v>
      </c>
      <c r="G22" s="40">
        <v>72629.970228166625</v>
      </c>
      <c r="H22" s="1">
        <f t="shared" si="1"/>
        <v>279346.0393391024</v>
      </c>
      <c r="J22" s="40">
        <v>0</v>
      </c>
      <c r="K22" s="40">
        <v>0</v>
      </c>
      <c r="L22" s="1">
        <f t="shared" si="2"/>
        <v>0</v>
      </c>
    </row>
    <row r="23" spans="1:12" x14ac:dyDescent="0.25">
      <c r="A23">
        <v>2045</v>
      </c>
      <c r="B23" s="1">
        <f>((((J23*Info!$X$3)+F23)*Info!$T$3*(1-Info!$W$3))+((Info!$V$3*J23)/Info!$U$3))*1000</f>
        <v>231610860.01301706</v>
      </c>
      <c r="C23" s="1">
        <f>((((K23*Info!$X$4)+G23)*Info!$T$4*(1-Info!$W$3))+((Info!$V$4*K23)/Info!$U$4))*1000</f>
        <v>86379153.974683896</v>
      </c>
      <c r="D23" s="1">
        <f t="shared" si="0"/>
        <v>317990013.98770094</v>
      </c>
      <c r="F23" s="40">
        <v>220206.66092871118</v>
      </c>
      <c r="G23" s="40">
        <v>77369.907893871496</v>
      </c>
      <c r="H23" s="1">
        <f t="shared" si="1"/>
        <v>297576.56882258266</v>
      </c>
      <c r="J23" s="40">
        <v>0</v>
      </c>
      <c r="K23" s="40">
        <v>0</v>
      </c>
      <c r="L23" s="1">
        <f t="shared" si="2"/>
        <v>0</v>
      </c>
    </row>
    <row r="24" spans="1:12" x14ac:dyDescent="0.25">
      <c r="A24">
        <v>2046</v>
      </c>
      <c r="B24" s="1">
        <f>((((J24*Info!$X$3)+F24)*Info!$T$3*(1-Info!$W$3))+((Info!$V$3*J24)/Info!$U$3))*1000</f>
        <v>237154906.25870016</v>
      </c>
      <c r="C24" s="1">
        <f>((((K24*Info!$X$4)+G24)*Info!$T$4*(1-Info!$W$3))+((Info!$V$4*K24)/Info!$U$4))*1000</f>
        <v>88446803.238935649</v>
      </c>
      <c r="D24" s="1">
        <f t="shared" si="0"/>
        <v>325601709.49763584</v>
      </c>
      <c r="F24" s="40">
        <v>225477.72598899214</v>
      </c>
      <c r="G24" s="40">
        <v>79221.90372586211</v>
      </c>
      <c r="H24" s="1">
        <f t="shared" si="1"/>
        <v>304699.62971485424</v>
      </c>
      <c r="J24" s="40">
        <v>0</v>
      </c>
      <c r="K24" s="40">
        <v>0</v>
      </c>
      <c r="L24" s="1">
        <f t="shared" si="2"/>
        <v>0</v>
      </c>
    </row>
    <row r="25" spans="1:12" x14ac:dyDescent="0.25">
      <c r="A25">
        <v>2047</v>
      </c>
      <c r="B25" s="1">
        <f>((((J25*Info!$X$3)+F25)*Info!$T$3*(1-Info!$W$3))+((Info!$V$3*J25)/Info!$U$3))*1000</f>
        <v>246646802.63483033</v>
      </c>
      <c r="C25" s="1">
        <f>((((K25*Info!$X$4)+G25)*Info!$T$4*(1-Info!$W$3))+((Info!$V$4*K25)/Info!$U$4))*1000</f>
        <v>91986801.227542102</v>
      </c>
      <c r="D25" s="1">
        <f t="shared" si="0"/>
        <v>338633603.8623724</v>
      </c>
      <c r="F25" s="40">
        <v>234502.25448800763</v>
      </c>
      <c r="G25" s="40">
        <v>82392.684009299977</v>
      </c>
      <c r="H25" s="1">
        <f t="shared" si="1"/>
        <v>316894.93849730759</v>
      </c>
      <c r="J25" s="40">
        <v>0</v>
      </c>
      <c r="K25" s="40">
        <v>0</v>
      </c>
      <c r="L25" s="1">
        <f t="shared" si="2"/>
        <v>0</v>
      </c>
    </row>
    <row r="26" spans="1:12" x14ac:dyDescent="0.25">
      <c r="A26">
        <v>2048</v>
      </c>
      <c r="B26" s="1">
        <f>((((J26*Info!$X$3)+F26)*Info!$T$3*(1-Info!$W$3))+((Info!$V$3*J26)/Info!$U$3))*1000</f>
        <v>264354130.50491071</v>
      </c>
      <c r="C26" s="1">
        <f>((((K26*Info!$X$4)+G26)*Info!$T$4*(1-Info!$W$3))+((Info!$V$4*K26)/Info!$U$4))*1000</f>
        <v>98590740.267723218</v>
      </c>
      <c r="D26" s="1">
        <f t="shared" si="0"/>
        <v>362944870.77263391</v>
      </c>
      <c r="F26" s="40">
        <v>251337.69797291659</v>
      </c>
      <c r="G26" s="40">
        <v>88307.839828322045</v>
      </c>
      <c r="H26" s="1">
        <f t="shared" si="1"/>
        <v>339645.53780123865</v>
      </c>
      <c r="J26" s="40">
        <v>0</v>
      </c>
      <c r="K26" s="40">
        <v>0</v>
      </c>
      <c r="L26" s="1">
        <f t="shared" si="2"/>
        <v>0</v>
      </c>
    </row>
    <row r="27" spans="1:12" x14ac:dyDescent="0.25">
      <c r="A27">
        <v>2049</v>
      </c>
      <c r="B27" s="1">
        <f>((((J27*Info!$X$3)+F27)*Info!$T$3*(1-Info!$W$3))+((Info!$V$3*J27)/Info!$U$3))*1000</f>
        <v>271545813.91031653</v>
      </c>
      <c r="C27" s="1">
        <f>((((K27*Info!$X$4)+G27)*Info!$T$4*(1-Info!$W$3))+((Info!$V$4*K27)/Info!$U$4))*1000</f>
        <v>101272874.9835902</v>
      </c>
      <c r="D27" s="1">
        <f t="shared" si="0"/>
        <v>372818688.89390671</v>
      </c>
      <c r="F27" s="40">
        <v>258175.27281319746</v>
      </c>
      <c r="G27" s="40">
        <v>90710.230988420735</v>
      </c>
      <c r="H27" s="1">
        <f t="shared" si="1"/>
        <v>348885.50380161818</v>
      </c>
      <c r="J27" s="40">
        <v>0</v>
      </c>
      <c r="K27" s="40">
        <v>0</v>
      </c>
      <c r="L27" s="1">
        <f t="shared" si="2"/>
        <v>0</v>
      </c>
    </row>
    <row r="28" spans="1:12" x14ac:dyDescent="0.25">
      <c r="A28">
        <v>2050</v>
      </c>
      <c r="B28" s="1">
        <f>((((J28*Info!$X$3)+F28)*Info!$T$3*(1-Info!$W$3))+((Info!$V$3*J28)/Info!$U$3))*1000</f>
        <v>280363026.63420779</v>
      </c>
      <c r="C28" s="1">
        <f>((((K28*Info!$X$4)+G28)*Info!$T$4*(1-Info!$W$3))+((Info!$V$4*K28)/Info!$U$4))*1000</f>
        <v>104561250.04278105</v>
      </c>
      <c r="D28" s="1">
        <f t="shared" si="0"/>
        <v>384924276.67698884</v>
      </c>
      <c r="F28" s="40">
        <v>266558.33815183112</v>
      </c>
      <c r="G28" s="40">
        <v>93655.632323616344</v>
      </c>
      <c r="H28" s="1">
        <f t="shared" si="1"/>
        <v>360213.97047544748</v>
      </c>
      <c r="J28" s="40">
        <v>0</v>
      </c>
      <c r="K28" s="40">
        <v>0</v>
      </c>
      <c r="L28" s="1">
        <f t="shared" si="2"/>
        <v>0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D8F9-B8AF-43CF-B444-A32BF6DE0304}">
  <sheetPr codeName="Sheet9">
    <tabColor theme="2" tint="-9.9978637043366805E-2"/>
  </sheetPr>
  <dimension ref="A1:W56"/>
  <sheetViews>
    <sheetView workbookViewId="0">
      <selection activeCell="B3" sqref="B3:B28"/>
    </sheetView>
  </sheetViews>
  <sheetFormatPr defaultRowHeight="15" x14ac:dyDescent="0.25"/>
  <cols>
    <col min="1" max="1" width="5" bestFit="1" customWidth="1"/>
    <col min="2" max="3" width="13.7109375" bestFit="1" customWidth="1"/>
    <col min="4" max="4" width="15.28515625" bestFit="1" customWidth="1"/>
    <col min="5" max="5" width="2" customWidth="1"/>
    <col min="6" max="7" width="10" bestFit="1" customWidth="1"/>
    <col min="8" max="8" width="11.5703125" bestFit="1" customWidth="1"/>
    <col min="9" max="9" width="2.7109375" customWidth="1"/>
    <col min="10" max="11" width="9" bestFit="1" customWidth="1"/>
    <col min="12" max="12" width="10" bestFit="1" customWidth="1"/>
    <col min="14" max="15" width="13.28515625" bestFit="1" customWidth="1"/>
    <col min="16" max="16" width="10" bestFit="1" customWidth="1"/>
    <col min="17" max="19" width="12.5703125" bestFit="1" customWidth="1"/>
    <col min="20" max="20" width="11.5703125" bestFit="1" customWidth="1"/>
    <col min="21" max="21" width="12" bestFit="1" customWidth="1"/>
  </cols>
  <sheetData>
    <row r="1" spans="1:23" x14ac:dyDescent="0.25">
      <c r="B1" s="59" t="s">
        <v>48</v>
      </c>
      <c r="C1" s="59"/>
      <c r="D1" s="59"/>
      <c r="F1" s="59" t="s">
        <v>46</v>
      </c>
      <c r="G1" s="59"/>
      <c r="H1" s="59"/>
      <c r="J1" s="59" t="s">
        <v>47</v>
      </c>
      <c r="K1" s="59"/>
      <c r="L1" s="59"/>
    </row>
    <row r="2" spans="1:23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  <c r="S2" t="s">
        <v>78</v>
      </c>
      <c r="T2" t="s">
        <v>79</v>
      </c>
    </row>
    <row r="3" spans="1:23" x14ac:dyDescent="0.25">
      <c r="A3">
        <v>2025</v>
      </c>
      <c r="B3" s="1">
        <f>((((J3*Info!$X$3)+F3)*Info!$T$3*(1-Info!$W$3))+((Info!$V$3*J3)/Info!$U$3))*1000</f>
        <v>166387415.87058428</v>
      </c>
      <c r="C3" s="1">
        <f>((((K3*Info!$X$4)+G3)*Info!$T$4*(1-Info!$W$3))+((Info!$V$4*K3)/Info!$U$4))*1000</f>
        <v>42712535.794480883</v>
      </c>
      <c r="D3" s="1">
        <f t="shared" ref="D3:D28" si="0">SUM(B3:C3)</f>
        <v>209099951.66506517</v>
      </c>
      <c r="F3" s="40">
        <v>158194.72915630546</v>
      </c>
      <c r="G3" s="40">
        <v>38257.667600000008</v>
      </c>
      <c r="H3" s="1">
        <f t="shared" ref="H3:H28" si="1">SUM(F3:G3)</f>
        <v>196452.39675630548</v>
      </c>
      <c r="J3" s="40">
        <v>0</v>
      </c>
      <c r="K3" s="40">
        <v>0</v>
      </c>
      <c r="L3" s="1">
        <f t="shared" ref="L3:L28" si="2">SUM(J3:K3)</f>
        <v>0</v>
      </c>
      <c r="N3" s="1"/>
      <c r="O3" s="1"/>
      <c r="Q3" s="57">
        <f>AVERAGE(S3:S7)</f>
        <v>177053.85807999998</v>
      </c>
      <c r="R3" s="57">
        <f>$S$29*U3</f>
        <v>158194.72915630546</v>
      </c>
      <c r="S3" s="1">
        <v>149325.36240000001</v>
      </c>
      <c r="T3" s="1">
        <v>38257.667600000008</v>
      </c>
      <c r="U3">
        <f>Q3/$Q$29</f>
        <v>1.4788252128774619E-2</v>
      </c>
      <c r="W3">
        <v>84.49</v>
      </c>
    </row>
    <row r="4" spans="1:23" x14ac:dyDescent="0.25">
      <c r="A4">
        <v>2026</v>
      </c>
      <c r="B4" s="1">
        <f>((((J4*Info!$X$3)+F4)*Info!$T$3*(1-Info!$W$3))+((Info!$V$3*J4)/Info!$U$3))*1000</f>
        <v>178253718.74755213</v>
      </c>
      <c r="C4" s="1">
        <f>((((K4*Info!$X$4)+G4)*Info!$T$4*(1-Info!$W$3))+((Info!$V$4*K4)/Info!$U$4))*1000</f>
        <v>46656193.993817851</v>
      </c>
      <c r="D4" s="1">
        <f t="shared" si="0"/>
        <v>224909912.74136996</v>
      </c>
      <c r="F4" s="40">
        <v>169476.75165714583</v>
      </c>
      <c r="G4" s="40">
        <v>41790.006800000003</v>
      </c>
      <c r="H4" s="1">
        <f t="shared" si="1"/>
        <v>211266.75845714583</v>
      </c>
      <c r="J4" s="40">
        <v>0</v>
      </c>
      <c r="K4" s="40">
        <v>0</v>
      </c>
      <c r="L4" s="1">
        <f t="shared" si="2"/>
        <v>0</v>
      </c>
      <c r="N4" s="1"/>
      <c r="O4" s="1"/>
      <c r="Q4" s="57">
        <f t="shared" ref="Q4:Q24" si="3">AVERAGE(S4:S8)</f>
        <v>189680.86291999999</v>
      </c>
      <c r="R4" s="57">
        <f t="shared" ref="R4:R28" si="4">$S$29*U4</f>
        <v>169476.75165714583</v>
      </c>
      <c r="S4" s="1">
        <v>166570.70319999999</v>
      </c>
      <c r="T4" s="1">
        <v>41790.006800000003</v>
      </c>
      <c r="U4">
        <f t="shared" ref="U4:U28" si="5">Q4/$Q$29</f>
        <v>1.5842910486576711E-2</v>
      </c>
      <c r="W4">
        <v>80</v>
      </c>
    </row>
    <row r="5" spans="1:23" x14ac:dyDescent="0.25">
      <c r="A5">
        <v>2027</v>
      </c>
      <c r="B5" s="1">
        <f>((((J5*Info!$X$3)+F5)*Info!$T$3*(1-Info!$W$3))+((Info!$V$3*J5)/Info!$U$3))*1000</f>
        <v>189271507.59836748</v>
      </c>
      <c r="C5" s="1">
        <f>((((K5*Info!$X$4)+G5)*Info!$T$4*(1-Info!$W$3))+((Info!$V$4*K5)/Info!$U$4))*1000</f>
        <v>50550727.326222241</v>
      </c>
      <c r="D5" s="1">
        <f t="shared" si="0"/>
        <v>239822234.92458972</v>
      </c>
      <c r="F5" s="40">
        <v>179952.03979138649</v>
      </c>
      <c r="G5" s="40">
        <v>45278.344800000006</v>
      </c>
      <c r="H5" s="1">
        <f t="shared" si="1"/>
        <v>225230.38459138648</v>
      </c>
      <c r="J5" s="40">
        <v>0</v>
      </c>
      <c r="K5" s="40">
        <v>0</v>
      </c>
      <c r="L5" s="1">
        <f t="shared" si="2"/>
        <v>0</v>
      </c>
      <c r="N5" s="1"/>
      <c r="O5" s="1"/>
      <c r="Q5" s="57">
        <f t="shared" si="3"/>
        <v>201404.95884000004</v>
      </c>
      <c r="R5" s="57">
        <f t="shared" si="4"/>
        <v>179952.03979138649</v>
      </c>
      <c r="S5" s="1">
        <v>178445.3052</v>
      </c>
      <c r="T5" s="1">
        <v>45278.344800000006</v>
      </c>
      <c r="U5">
        <f t="shared" si="5"/>
        <v>1.6822154250745687E-2</v>
      </c>
      <c r="W5">
        <v>80</v>
      </c>
    </row>
    <row r="6" spans="1:23" x14ac:dyDescent="0.25">
      <c r="A6">
        <v>2028</v>
      </c>
      <c r="B6" s="1">
        <f>((((J6*Info!$X$3)+F6)*Info!$T$3*(1-Info!$W$3))+((Info!$V$3*J6)/Info!$U$3))*1000</f>
        <v>201900691.19561243</v>
      </c>
      <c r="C6" s="1">
        <f>((((K6*Info!$X$4)+G6)*Info!$T$4*(1-Info!$W$3))+((Info!$V$4*K6)/Info!$U$4))*1000</f>
        <v>58830542.49353423</v>
      </c>
      <c r="D6" s="1">
        <f t="shared" si="0"/>
        <v>260731233.68914667</v>
      </c>
      <c r="F6" s="40">
        <v>191959.37981874382</v>
      </c>
      <c r="G6" s="40">
        <v>52694.584799999997</v>
      </c>
      <c r="H6" s="1">
        <f t="shared" si="1"/>
        <v>244653.9646187438</v>
      </c>
      <c r="J6" s="40">
        <v>0</v>
      </c>
      <c r="K6" s="40">
        <v>0</v>
      </c>
      <c r="L6" s="1">
        <f t="shared" si="2"/>
        <v>0</v>
      </c>
      <c r="N6" s="1"/>
      <c r="O6" s="1"/>
      <c r="Q6" s="57">
        <f t="shared" si="3"/>
        <v>214843.74967999998</v>
      </c>
      <c r="R6" s="57">
        <f t="shared" si="4"/>
        <v>191959.37981874382</v>
      </c>
      <c r="S6" s="1">
        <v>188436.54519999999</v>
      </c>
      <c r="T6" s="1">
        <v>52694.584799999997</v>
      </c>
      <c r="U6">
        <f t="shared" si="5"/>
        <v>1.7944616248484188E-2</v>
      </c>
      <c r="W6">
        <v>86.44</v>
      </c>
    </row>
    <row r="7" spans="1:23" x14ac:dyDescent="0.25">
      <c r="A7">
        <v>2029</v>
      </c>
      <c r="B7" s="1">
        <f>((((J7*Info!$X$3)+F7)*Info!$T$3*(1-Info!$W$3))+((Info!$V$3*J7)/Info!$U$3))*1000</f>
        <v>216935736.73497313</v>
      </c>
      <c r="C7" s="1">
        <f>((((K7*Info!$X$4)+G7)*Info!$T$4*(1-Info!$W$3))+((Info!$V$4*K7)/Info!$U$4))*1000</f>
        <v>61468532.619519293</v>
      </c>
      <c r="D7" s="1">
        <f t="shared" si="0"/>
        <v>278404269.35449243</v>
      </c>
      <c r="F7" s="40">
        <v>206254.12046668952</v>
      </c>
      <c r="G7" s="40">
        <v>55057.435600000012</v>
      </c>
      <c r="H7" s="1">
        <f t="shared" si="1"/>
        <v>261311.55606668955</v>
      </c>
      <c r="J7" s="40">
        <v>0</v>
      </c>
      <c r="K7" s="40">
        <v>0</v>
      </c>
      <c r="L7" s="1">
        <f t="shared" si="2"/>
        <v>0</v>
      </c>
      <c r="N7" s="1"/>
      <c r="O7" s="1"/>
      <c r="Q7" s="57">
        <f t="shared" si="3"/>
        <v>230842.63279999996</v>
      </c>
      <c r="R7" s="57">
        <f t="shared" si="4"/>
        <v>206254.12046668952</v>
      </c>
      <c r="S7" s="1">
        <v>202491.3744</v>
      </c>
      <c r="T7" s="1">
        <v>55057.435600000012</v>
      </c>
      <c r="U7">
        <f t="shared" si="5"/>
        <v>1.9280907476040793E-2</v>
      </c>
      <c r="W7">
        <v>93.47</v>
      </c>
    </row>
    <row r="8" spans="1:23" x14ac:dyDescent="0.25">
      <c r="A8">
        <v>2030</v>
      </c>
      <c r="B8" s="1">
        <f>((((J8*Info!$X$3)+F8)*Info!$T$3*(1-Info!$W$3))+((Info!$V$3*J8)/Info!$U$3))*1000</f>
        <v>233328452.95197108</v>
      </c>
      <c r="C8" s="1">
        <f>((((K8*Info!$X$4)+G8)*Info!$T$4*(1-Info!$W$3))+((Info!$V$4*K8)/Info!$U$4))*1000</f>
        <v>59388807.488264926</v>
      </c>
      <c r="D8" s="1">
        <f t="shared" si="0"/>
        <v>292717260.44023603</v>
      </c>
      <c r="F8" s="40">
        <v>221839.68196192416</v>
      </c>
      <c r="G8" s="40">
        <v>53194.623400000004</v>
      </c>
      <c r="H8" s="1">
        <f t="shared" si="1"/>
        <v>275034.30536192417</v>
      </c>
      <c r="J8" s="40">
        <v>0</v>
      </c>
      <c r="K8" s="40">
        <v>0</v>
      </c>
      <c r="L8" s="1">
        <f t="shared" si="2"/>
        <v>0</v>
      </c>
      <c r="N8" s="1"/>
      <c r="O8" s="1"/>
      <c r="Q8" s="57">
        <f t="shared" si="3"/>
        <v>248286.22151999999</v>
      </c>
      <c r="R8" s="57">
        <f t="shared" si="4"/>
        <v>221839.68196192416</v>
      </c>
      <c r="S8" s="1">
        <v>212460.38660000003</v>
      </c>
      <c r="T8" s="1">
        <v>53194.623400000004</v>
      </c>
      <c r="U8">
        <f t="shared" si="5"/>
        <v>2.0737866340531916E-2</v>
      </c>
      <c r="W8">
        <v>101.15</v>
      </c>
    </row>
    <row r="9" spans="1:23" x14ac:dyDescent="0.25">
      <c r="A9">
        <v>2031</v>
      </c>
      <c r="B9" s="1">
        <f>((((J9*Info!$X$3)+F9)*Info!$T$3*(1-Info!$W$3))+((Info!$V$3*J9)/Info!$U$3))*1000</f>
        <v>252655204.40075859</v>
      </c>
      <c r="C9" s="1">
        <f>((((K9*Info!$X$4)+G9)*Info!$T$4*(1-Info!$W$3))+((Info!$V$4*K9)/Info!$U$4))*1000</f>
        <v>60533646.696585357</v>
      </c>
      <c r="D9" s="1">
        <f t="shared" si="0"/>
        <v>313188851.09734392</v>
      </c>
      <c r="F9" s="40">
        <v>240214.81084360715</v>
      </c>
      <c r="G9" s="40">
        <v>54220.057200000003</v>
      </c>
      <c r="H9" s="1">
        <f t="shared" si="1"/>
        <v>294434.86804360716</v>
      </c>
      <c r="J9" s="40">
        <v>0</v>
      </c>
      <c r="K9" s="40">
        <v>0</v>
      </c>
      <c r="L9" s="1">
        <f t="shared" si="2"/>
        <v>0</v>
      </c>
      <c r="N9" s="1"/>
      <c r="O9" s="1"/>
      <c r="Q9" s="57">
        <f t="shared" si="3"/>
        <v>268851.93492000003</v>
      </c>
      <c r="R9" s="57">
        <f t="shared" si="4"/>
        <v>240214.81084360715</v>
      </c>
      <c r="S9" s="1">
        <v>225191.18280000001</v>
      </c>
      <c r="T9" s="1">
        <v>54220.057200000003</v>
      </c>
      <c r="U9">
        <f t="shared" si="5"/>
        <v>2.2455597647069732E-2</v>
      </c>
      <c r="W9">
        <v>109.51</v>
      </c>
    </row>
    <row r="10" spans="1:23" x14ac:dyDescent="0.25">
      <c r="A10">
        <v>2032</v>
      </c>
      <c r="B10" s="1">
        <f>((((J10*Info!$X$3)+F10)*Info!$T$3*(1-Info!$W$3))+((Info!$V$3*J10)/Info!$U$3))*1000</f>
        <v>274077239.6158511</v>
      </c>
      <c r="C10" s="1">
        <f>((((K10*Info!$X$4)+G10)*Info!$T$4*(1-Info!$W$3))+((Info!$V$4*K10)/Info!$U$4))*1000</f>
        <v>63526266.933956288</v>
      </c>
      <c r="D10" s="1">
        <f t="shared" si="0"/>
        <v>337603506.54980737</v>
      </c>
      <c r="F10" s="40">
        <v>260582.05461079345</v>
      </c>
      <c r="G10" s="40">
        <v>56900.550600000002</v>
      </c>
      <c r="H10" s="1">
        <f t="shared" si="1"/>
        <v>317482.60521079344</v>
      </c>
      <c r="J10" s="40">
        <v>0</v>
      </c>
      <c r="K10" s="40">
        <v>0</v>
      </c>
      <c r="L10" s="1">
        <f t="shared" si="2"/>
        <v>0</v>
      </c>
      <c r="N10" s="1"/>
      <c r="O10" s="1"/>
      <c r="Q10" s="57">
        <f t="shared" si="3"/>
        <v>291647.25247999997</v>
      </c>
      <c r="R10" s="57">
        <f t="shared" si="4"/>
        <v>260582.05461079345</v>
      </c>
      <c r="S10" s="1">
        <v>245639.25939999998</v>
      </c>
      <c r="T10" s="1">
        <v>56900.550600000002</v>
      </c>
      <c r="U10">
        <f t="shared" si="5"/>
        <v>2.4359554483076355E-2</v>
      </c>
      <c r="W10">
        <v>118.6</v>
      </c>
    </row>
    <row r="11" spans="1:23" x14ac:dyDescent="0.25">
      <c r="A11">
        <v>2033</v>
      </c>
      <c r="B11" s="1">
        <f>((((J11*Info!$X$3)+F11)*Info!$T$3*(1-Info!$W$3))+((Info!$V$3*J11)/Info!$U$3))*1000</f>
        <v>296163813.54978704</v>
      </c>
      <c r="C11" s="1">
        <f>((((K11*Info!$X$4)+G11)*Info!$T$4*(1-Info!$W$3))+((Info!$V$4*K11)/Info!$U$4))*1000</f>
        <v>67323134.432602972</v>
      </c>
      <c r="D11" s="1">
        <f t="shared" si="0"/>
        <v>363486947.98239005</v>
      </c>
      <c r="F11" s="40">
        <v>281581.11612748483</v>
      </c>
      <c r="G11" s="40">
        <v>60301.409200000002</v>
      </c>
      <c r="H11" s="1">
        <f t="shared" si="1"/>
        <v>341882.52532748482</v>
      </c>
      <c r="J11" s="40">
        <v>0</v>
      </c>
      <c r="K11" s="40">
        <v>0</v>
      </c>
      <c r="L11" s="1">
        <f t="shared" si="2"/>
        <v>0</v>
      </c>
      <c r="N11" s="1"/>
      <c r="O11" s="1"/>
      <c r="Q11" s="57">
        <f t="shared" si="3"/>
        <v>315149.70972000004</v>
      </c>
      <c r="R11" s="57">
        <f t="shared" si="4"/>
        <v>281581.11612748483</v>
      </c>
      <c r="S11" s="1">
        <v>268430.9608</v>
      </c>
      <c r="T11" s="1">
        <v>60301.409200000002</v>
      </c>
      <c r="U11">
        <f t="shared" si="5"/>
        <v>2.6322574476426764E-2</v>
      </c>
      <c r="W11">
        <v>128.47999999999999</v>
      </c>
    </row>
    <row r="12" spans="1:23" x14ac:dyDescent="0.25">
      <c r="A12">
        <v>2034</v>
      </c>
      <c r="B12" s="1">
        <f>((((J12*Info!$X$3)+F12)*Info!$T$3*(1-Info!$W$3))+((Info!$V$3*J12)/Info!$U$3))*1000</f>
        <v>313108667.28416133</v>
      </c>
      <c r="C12" s="1">
        <f>((((K12*Info!$X$4)+G12)*Info!$T$4*(1-Info!$W$3))+((Info!$V$4*K12)/Info!$U$4))*1000</f>
        <v>81019826.399177596</v>
      </c>
      <c r="D12" s="1">
        <f t="shared" si="0"/>
        <v>394128493.68333894</v>
      </c>
      <c r="F12" s="40">
        <v>297691.62865078473</v>
      </c>
      <c r="G12" s="40">
        <v>72569.551999999996</v>
      </c>
      <c r="H12" s="1">
        <f t="shared" si="1"/>
        <v>370261.18065078475</v>
      </c>
      <c r="J12" s="40">
        <v>0</v>
      </c>
      <c r="K12" s="40">
        <v>0</v>
      </c>
      <c r="L12" s="1">
        <f t="shared" si="2"/>
        <v>0</v>
      </c>
      <c r="N12" s="1"/>
      <c r="O12" s="1"/>
      <c r="Q12" s="57">
        <f t="shared" si="3"/>
        <v>333180.83132</v>
      </c>
      <c r="R12" s="57">
        <f t="shared" si="4"/>
        <v>297691.62865078473</v>
      </c>
      <c r="S12" s="1">
        <v>289709.31800000003</v>
      </c>
      <c r="T12" s="1">
        <v>72569.551999999996</v>
      </c>
      <c r="U12">
        <f t="shared" si="5"/>
        <v>2.7828606456057E-2</v>
      </c>
      <c r="W12">
        <v>139.19999999999999</v>
      </c>
    </row>
    <row r="13" spans="1:23" x14ac:dyDescent="0.25">
      <c r="A13">
        <v>2035</v>
      </c>
      <c r="B13" s="1">
        <f>((((J13*Info!$X$3)+F13)*Info!$T$3*(1-Info!$W$3))+((Info!$V$3*J13)/Info!$U$3))*1000</f>
        <v>331587981.10325664</v>
      </c>
      <c r="C13" s="1">
        <f>((((K13*Info!$X$4)+G13)*Info!$T$4*(1-Info!$W$3))+((Info!$V$4*K13)/Info!$U$4))*1000</f>
        <v>108683299.07669035</v>
      </c>
      <c r="D13" s="1">
        <f t="shared" si="0"/>
        <v>440271280.17994702</v>
      </c>
      <c r="F13" s="40">
        <v>315261.04656205222</v>
      </c>
      <c r="G13" s="40">
        <v>97347.756400000013</v>
      </c>
      <c r="H13" s="1">
        <f t="shared" si="1"/>
        <v>412608.80296205223</v>
      </c>
      <c r="J13" s="40">
        <v>0</v>
      </c>
      <c r="K13" s="40">
        <v>0</v>
      </c>
      <c r="L13" s="1">
        <f t="shared" si="2"/>
        <v>0</v>
      </c>
      <c r="N13" s="1"/>
      <c r="O13" s="1"/>
      <c r="Q13" s="57">
        <f t="shared" si="3"/>
        <v>352844.78120000003</v>
      </c>
      <c r="R13" s="57">
        <f t="shared" si="4"/>
        <v>315261.04656205222</v>
      </c>
      <c r="S13" s="1">
        <v>315288.95360000001</v>
      </c>
      <c r="T13" s="1">
        <v>97347.756400000013</v>
      </c>
      <c r="U13">
        <f t="shared" si="5"/>
        <v>2.9471018837388081E-2</v>
      </c>
      <c r="W13">
        <v>150.84</v>
      </c>
    </row>
    <row r="14" spans="1:23" x14ac:dyDescent="0.25">
      <c r="A14">
        <v>2036</v>
      </c>
      <c r="B14" s="1">
        <f>((((J14*Info!$X$3)+F14)*Info!$T$3*(1-Info!$W$3))+((Info!$V$3*J14)/Info!$U$3))*1000</f>
        <v>352610244.66523772</v>
      </c>
      <c r="C14" s="1">
        <f>((((K14*Info!$X$4)+G14)*Info!$T$4*(1-Info!$W$3))+((Info!$V$4*K14)/Info!$U$4))*1000</f>
        <v>112895488.58128971</v>
      </c>
      <c r="D14" s="1">
        <f t="shared" si="0"/>
        <v>465505733.24652743</v>
      </c>
      <c r="F14" s="40">
        <v>335248.20288057282</v>
      </c>
      <c r="G14" s="40">
        <v>101120.6194</v>
      </c>
      <c r="H14" s="1">
        <f t="shared" si="1"/>
        <v>436368.82228057284</v>
      </c>
      <c r="J14" s="40">
        <v>0</v>
      </c>
      <c r="K14" s="40">
        <v>0</v>
      </c>
      <c r="L14" s="1">
        <f t="shared" si="2"/>
        <v>0</v>
      </c>
      <c r="N14" s="1"/>
      <c r="O14" s="1"/>
      <c r="Q14" s="57">
        <f t="shared" si="3"/>
        <v>375214.69932000001</v>
      </c>
      <c r="R14" s="57">
        <f t="shared" si="4"/>
        <v>335248.20288057282</v>
      </c>
      <c r="S14" s="1">
        <v>339167.77059999999</v>
      </c>
      <c r="T14" s="1">
        <v>101120.6194</v>
      </c>
      <c r="U14">
        <f t="shared" si="5"/>
        <v>3.1339444596905443E-2</v>
      </c>
      <c r="W14">
        <v>163.47</v>
      </c>
    </row>
    <row r="15" spans="1:23" x14ac:dyDescent="0.25">
      <c r="A15">
        <v>2037</v>
      </c>
      <c r="B15" s="1">
        <f>((((J15*Info!$X$3)+F15)*Info!$T$3*(1-Info!$W$3))+((Info!$V$3*J15)/Info!$U$3))*1000</f>
        <v>377995974.2013945</v>
      </c>
      <c r="C15" s="1">
        <f>((((K15*Info!$X$4)+G15)*Info!$T$4*(1-Info!$W$3))+((Info!$V$4*K15)/Info!$U$4))*1000</f>
        <v>122517129.64072672</v>
      </c>
      <c r="D15" s="1">
        <f t="shared" si="0"/>
        <v>500513103.84212124</v>
      </c>
      <c r="F15" s="40">
        <v>359383.97413103259</v>
      </c>
      <c r="G15" s="40">
        <v>109738.7344</v>
      </c>
      <c r="H15" s="1">
        <f t="shared" si="1"/>
        <v>469122.70853103261</v>
      </c>
      <c r="J15" s="40">
        <v>0</v>
      </c>
      <c r="K15" s="40">
        <v>0</v>
      </c>
      <c r="L15" s="1">
        <f t="shared" si="2"/>
        <v>0</v>
      </c>
      <c r="N15" s="1"/>
      <c r="O15" s="1"/>
      <c r="Q15" s="57">
        <f t="shared" si="3"/>
        <v>402227.80804000003</v>
      </c>
      <c r="R15" s="57">
        <f t="shared" si="4"/>
        <v>359383.97413103259</v>
      </c>
      <c r="S15" s="1">
        <v>363151.54560000001</v>
      </c>
      <c r="T15" s="1">
        <v>109738.7344</v>
      </c>
      <c r="U15">
        <f t="shared" si="5"/>
        <v>3.3595688357224193E-2</v>
      </c>
      <c r="W15">
        <v>177.16</v>
      </c>
    </row>
    <row r="16" spans="1:23" x14ac:dyDescent="0.25">
      <c r="A16">
        <v>2038</v>
      </c>
      <c r="B16" s="1">
        <f>((((J16*Info!$X$3)+F16)*Info!$T$3*(1-Info!$W$3))+((Info!$V$3*J16)/Info!$U$3))*1000</f>
        <v>405345922.59894323</v>
      </c>
      <c r="C16" s="1">
        <f>((((K16*Info!$X$4)+G16)*Info!$T$4*(1-Info!$W$3))+((Info!$V$4*K16)/Info!$U$4))*1000</f>
        <v>131772646.12999058</v>
      </c>
      <c r="D16" s="1">
        <f t="shared" si="0"/>
        <v>537118568.72893381</v>
      </c>
      <c r="F16" s="40">
        <v>385387.24881710851</v>
      </c>
      <c r="G16" s="40">
        <v>118028.9112</v>
      </c>
      <c r="H16" s="1">
        <f t="shared" si="1"/>
        <v>503416.16001710854</v>
      </c>
      <c r="J16" s="40">
        <v>0</v>
      </c>
      <c r="K16" s="40">
        <v>0</v>
      </c>
      <c r="L16" s="1">
        <f t="shared" si="2"/>
        <v>0</v>
      </c>
      <c r="N16" s="1"/>
      <c r="O16" s="1"/>
      <c r="Q16" s="57">
        <f t="shared" si="3"/>
        <v>431331.05395999999</v>
      </c>
      <c r="R16" s="57">
        <f t="shared" si="4"/>
        <v>385387.24881710851</v>
      </c>
      <c r="S16" s="1">
        <v>358586.56880000001</v>
      </c>
      <c r="T16" s="1">
        <v>118028.9112</v>
      </c>
      <c r="U16">
        <f t="shared" si="5"/>
        <v>3.60265088041654E-2</v>
      </c>
      <c r="W16">
        <v>192.04</v>
      </c>
    </row>
    <row r="17" spans="1:23" x14ac:dyDescent="0.25">
      <c r="A17">
        <v>2039</v>
      </c>
      <c r="B17" s="1">
        <f>((((J17*Info!$X$3)+F17)*Info!$T$3*(1-Info!$W$3))+((Info!$V$3*J17)/Info!$U$3))*1000</f>
        <v>442943624.23875082</v>
      </c>
      <c r="C17" s="1">
        <f>((((K17*Info!$X$4)+G17)*Info!$T$4*(1-Info!$W$3))+((Info!$V$4*K17)/Info!$U$4))*1000</f>
        <v>141374477.4572179</v>
      </c>
      <c r="D17" s="1">
        <f t="shared" si="0"/>
        <v>584318101.69596875</v>
      </c>
      <c r="F17" s="40">
        <v>421133.69151945267</v>
      </c>
      <c r="G17" s="40">
        <v>126629.28260000001</v>
      </c>
      <c r="H17" s="1">
        <f t="shared" si="1"/>
        <v>547762.97411945264</v>
      </c>
      <c r="J17" s="40">
        <v>0</v>
      </c>
      <c r="K17" s="40">
        <v>0</v>
      </c>
      <c r="L17" s="1">
        <f t="shared" si="2"/>
        <v>0</v>
      </c>
      <c r="N17" s="1"/>
      <c r="O17" s="1"/>
      <c r="Q17" s="57">
        <f t="shared" si="3"/>
        <v>471338.99623999995</v>
      </c>
      <c r="R17" s="57">
        <f t="shared" si="4"/>
        <v>421133.69151945267</v>
      </c>
      <c r="S17" s="1">
        <v>388029.0674</v>
      </c>
      <c r="T17" s="1">
        <v>126629.28260000001</v>
      </c>
      <c r="U17">
        <f t="shared" si="5"/>
        <v>3.9368133460109193E-2</v>
      </c>
      <c r="W17">
        <v>208.17</v>
      </c>
    </row>
    <row r="18" spans="1:23" x14ac:dyDescent="0.25">
      <c r="A18">
        <v>2040</v>
      </c>
      <c r="B18" s="1">
        <f>((((J18*Info!$X$3)+F18)*Info!$T$3*(1-Info!$W$3))+((Info!$V$3*J18)/Info!$U$3))*1000</f>
        <v>483692449.88370752</v>
      </c>
      <c r="C18" s="1">
        <f>((((K18*Info!$X$4)+G18)*Info!$T$4*(1-Info!$W$3))+((Info!$V$4*K18)/Info!$U$4))*1000</f>
        <v>151575617.82588404</v>
      </c>
      <c r="D18" s="1">
        <f t="shared" si="0"/>
        <v>635268067.70959163</v>
      </c>
      <c r="F18" s="40">
        <v>459876.10123002424</v>
      </c>
      <c r="G18" s="40">
        <v>135766.4558</v>
      </c>
      <c r="H18" s="1">
        <f t="shared" si="1"/>
        <v>595642.55703002424</v>
      </c>
      <c r="J18" s="40">
        <v>0</v>
      </c>
      <c r="K18" s="40">
        <v>0</v>
      </c>
      <c r="L18" s="1">
        <f t="shared" si="2"/>
        <v>0</v>
      </c>
      <c r="N18" s="1"/>
      <c r="O18" s="1"/>
      <c r="Q18" s="57">
        <f t="shared" si="3"/>
        <v>514700.06868000003</v>
      </c>
      <c r="R18" s="57">
        <f t="shared" si="4"/>
        <v>459876.10123002424</v>
      </c>
      <c r="S18" s="1">
        <v>427138.5442</v>
      </c>
      <c r="T18" s="1">
        <v>135766.4558</v>
      </c>
      <c r="U18">
        <f t="shared" si="5"/>
        <v>4.2989825067230494E-2</v>
      </c>
      <c r="W18">
        <v>225.66</v>
      </c>
    </row>
    <row r="19" spans="1:23" x14ac:dyDescent="0.25">
      <c r="A19">
        <v>2041</v>
      </c>
      <c r="B19" s="1">
        <f>((((J19*Info!$X$3)+F19)*Info!$T$3*(1-Info!$W$3))+((Info!$V$3*J19)/Info!$U$3))*1000</f>
        <v>529225327.09618181</v>
      </c>
      <c r="C19" s="1">
        <f>((((K19*Info!$X$4)+G19)*Info!$T$4*(1-Info!$W$3))+((Info!$V$4*K19)/Info!$U$4))*1000</f>
        <v>169049470.49501404</v>
      </c>
      <c r="D19" s="1">
        <f t="shared" si="0"/>
        <v>698274797.59119582</v>
      </c>
      <c r="F19" s="40">
        <v>503167.00241174106</v>
      </c>
      <c r="G19" s="40">
        <v>151417.8058</v>
      </c>
      <c r="H19" s="1">
        <f t="shared" si="1"/>
        <v>654584.80821174104</v>
      </c>
      <c r="J19" s="40">
        <v>0</v>
      </c>
      <c r="K19" s="40">
        <v>0</v>
      </c>
      <c r="L19" s="1">
        <f t="shared" si="2"/>
        <v>0</v>
      </c>
      <c r="N19" s="1"/>
      <c r="O19" s="1"/>
      <c r="Q19" s="57">
        <f t="shared" si="3"/>
        <v>563151.87940000009</v>
      </c>
      <c r="R19" s="57">
        <f t="shared" si="4"/>
        <v>503167.00241174106</v>
      </c>
      <c r="S19" s="1">
        <v>474233.31420000002</v>
      </c>
      <c r="T19" s="1">
        <v>151417.8058</v>
      </c>
      <c r="U19">
        <f t="shared" si="5"/>
        <v>4.7036715661951535E-2</v>
      </c>
      <c r="W19">
        <v>244.63</v>
      </c>
    </row>
    <row r="20" spans="1:23" x14ac:dyDescent="0.25">
      <c r="A20">
        <v>2042</v>
      </c>
      <c r="B20" s="1">
        <f>((((J20*Info!$X$3)+F20)*Info!$T$3*(1-Info!$W$3))+((Info!$V$3*J20)/Info!$U$3))*1000</f>
        <v>577803651.59239399</v>
      </c>
      <c r="C20" s="1">
        <f>((((K20*Info!$X$4)+G20)*Info!$T$4*(1-Info!$W$3))+((Info!$V$4*K20)/Info!$U$4))*1000</f>
        <v>174899043.17535621</v>
      </c>
      <c r="D20" s="1">
        <f t="shared" si="0"/>
        <v>752702694.76775026</v>
      </c>
      <c r="F20" s="40">
        <v>549353.39725618437</v>
      </c>
      <c r="G20" s="40">
        <v>156657.27479999998</v>
      </c>
      <c r="H20" s="1">
        <f t="shared" si="1"/>
        <v>706010.67205618438</v>
      </c>
      <c r="J20" s="40">
        <v>0</v>
      </c>
      <c r="K20" s="40">
        <v>0</v>
      </c>
      <c r="L20" s="1">
        <f t="shared" si="2"/>
        <v>0</v>
      </c>
      <c r="N20" s="1"/>
      <c r="O20" s="1"/>
      <c r="Q20" s="57">
        <f t="shared" si="3"/>
        <v>614844.36904000002</v>
      </c>
      <c r="R20" s="57">
        <f t="shared" si="4"/>
        <v>549353.39725618437</v>
      </c>
      <c r="S20" s="1">
        <v>508667.77520000003</v>
      </c>
      <c r="T20" s="1">
        <v>156657.27479999998</v>
      </c>
      <c r="U20">
        <f t="shared" si="5"/>
        <v>5.1354280826868659E-2</v>
      </c>
      <c r="W20">
        <v>265.20999999999998</v>
      </c>
    </row>
    <row r="21" spans="1:23" x14ac:dyDescent="0.25">
      <c r="A21">
        <v>2043</v>
      </c>
      <c r="B21" s="1">
        <f>((((J21*Info!$X$3)+F21)*Info!$T$3*(1-Info!$W$3))+((Info!$V$3*J21)/Info!$U$3))*1000</f>
        <v>632873391.1067313</v>
      </c>
      <c r="C21" s="1">
        <f>((((K21*Info!$X$4)+G21)*Info!$T$4*(1-Info!$W$3))+((Info!$V$4*K21)/Info!$U$4))*1000</f>
        <v>190273819.61613521</v>
      </c>
      <c r="D21" s="1">
        <f t="shared" si="0"/>
        <v>823147210.72286654</v>
      </c>
      <c r="F21" s="40">
        <v>601711.57880252716</v>
      </c>
      <c r="G21" s="40">
        <v>170428.47979999997</v>
      </c>
      <c r="H21" s="1">
        <f t="shared" si="1"/>
        <v>772140.05860252713</v>
      </c>
      <c r="J21" s="40">
        <v>0</v>
      </c>
      <c r="K21" s="40">
        <v>0</v>
      </c>
      <c r="L21" s="1">
        <f t="shared" si="2"/>
        <v>0</v>
      </c>
      <c r="N21" s="1"/>
      <c r="O21" s="1"/>
      <c r="Q21" s="57">
        <f t="shared" si="3"/>
        <v>673444.41275999998</v>
      </c>
      <c r="R21" s="57">
        <f t="shared" si="4"/>
        <v>601711.57880252716</v>
      </c>
      <c r="S21" s="1">
        <v>558626.28020000004</v>
      </c>
      <c r="T21" s="1">
        <v>170428.47979999997</v>
      </c>
      <c r="U21">
        <f t="shared" si="5"/>
        <v>5.6248792760616041E-2</v>
      </c>
      <c r="W21">
        <v>287.52</v>
      </c>
    </row>
    <row r="22" spans="1:23" x14ac:dyDescent="0.25">
      <c r="A22">
        <v>2044</v>
      </c>
      <c r="B22" s="1">
        <f>((((J22*Info!$X$3)+F22)*Info!$T$3*(1-Info!$W$3))+((Info!$V$3*J22)/Info!$U$3))*1000</f>
        <v>695542444.4856447</v>
      </c>
      <c r="C22" s="1">
        <f>((((K22*Info!$X$4)+G22)*Info!$T$4*(1-Info!$W$3))+((Info!$V$4*K22)/Info!$U$4))*1000</f>
        <v>198493414.47474149</v>
      </c>
      <c r="D22" s="1">
        <f t="shared" si="0"/>
        <v>894035858.96038616</v>
      </c>
      <c r="F22" s="40">
        <v>661294.89448711148</v>
      </c>
      <c r="G22" s="40">
        <v>177790.78039999999</v>
      </c>
      <c r="H22" s="1">
        <f t="shared" si="1"/>
        <v>839085.67488711141</v>
      </c>
      <c r="J22" s="40">
        <v>0</v>
      </c>
      <c r="K22" s="40">
        <v>0</v>
      </c>
      <c r="L22" s="1">
        <f t="shared" si="2"/>
        <v>0</v>
      </c>
      <c r="N22" s="1"/>
      <c r="O22" s="1"/>
      <c r="Q22" s="57">
        <f t="shared" si="3"/>
        <v>740130.93243999989</v>
      </c>
      <c r="R22" s="57">
        <f t="shared" si="4"/>
        <v>661294.89448711148</v>
      </c>
      <c r="S22" s="1">
        <v>604834.42959999992</v>
      </c>
      <c r="T22" s="1">
        <v>177790.78039999999</v>
      </c>
      <c r="U22">
        <f t="shared" si="5"/>
        <v>6.1818719772162641E-2</v>
      </c>
      <c r="W22">
        <v>311.74</v>
      </c>
    </row>
    <row r="23" spans="1:23" x14ac:dyDescent="0.25">
      <c r="A23">
        <v>2045</v>
      </c>
      <c r="B23" s="1">
        <f>((((J23*Info!$X$3)+F23)*Info!$T$3*(1-Info!$W$3))+((Info!$V$3*J23)/Info!$U$3))*1000</f>
        <v>750798262.44350791</v>
      </c>
      <c r="C23" s="1">
        <f>((((K23*Info!$X$4)+G23)*Info!$T$4*(1-Info!$W$3))+((Info!$V$4*K23)/Info!$U$4))*1000</f>
        <v>215193595.92894638</v>
      </c>
      <c r="D23" s="1">
        <f t="shared" si="0"/>
        <v>965991858.37245429</v>
      </c>
      <c r="F23" s="40">
        <v>713829.99223124119</v>
      </c>
      <c r="G23" s="40">
        <v>192749.15220000001</v>
      </c>
      <c r="H23" s="1">
        <f t="shared" si="1"/>
        <v>906579.14443124121</v>
      </c>
      <c r="J23" s="40">
        <v>0</v>
      </c>
      <c r="K23" s="40">
        <v>0</v>
      </c>
      <c r="L23" s="1">
        <f t="shared" si="2"/>
        <v>0</v>
      </c>
      <c r="N23" s="1"/>
      <c r="O23" s="1"/>
      <c r="Q23" s="57">
        <f t="shared" si="3"/>
        <v>798928.98336000007</v>
      </c>
      <c r="R23" s="57">
        <f t="shared" si="4"/>
        <v>713829.99223124119</v>
      </c>
      <c r="S23" s="1">
        <v>669397.59779999999</v>
      </c>
      <c r="T23" s="1">
        <v>192749.15220000001</v>
      </c>
      <c r="U23">
        <f t="shared" si="5"/>
        <v>6.6729770065642305E-2</v>
      </c>
      <c r="W23">
        <v>337.99</v>
      </c>
    </row>
    <row r="24" spans="1:23" x14ac:dyDescent="0.25">
      <c r="A24">
        <v>2046</v>
      </c>
      <c r="B24" s="1">
        <f>((((J24*Info!$X$3)+F24)*Info!$T$3*(1-Info!$W$3))+((Info!$V$3*J24)/Info!$U$3))*1000</f>
        <v>669764452.69818878</v>
      </c>
      <c r="C24" s="1">
        <f>((((K24*Info!$X$4)+G24)*Info!$T$4*(1-Info!$W$3))+((Info!$V$4*K24)/Info!$U$4))*1000</f>
        <v>225826981.13539687</v>
      </c>
      <c r="D24" s="1">
        <f t="shared" si="0"/>
        <v>895591433.83358562</v>
      </c>
      <c r="F24" s="40">
        <v>636786.17543721746</v>
      </c>
      <c r="G24" s="40">
        <v>202273.48759999999</v>
      </c>
      <c r="H24" s="1">
        <f t="shared" si="1"/>
        <v>839059.66303721745</v>
      </c>
      <c r="J24" s="40">
        <v>0</v>
      </c>
      <c r="K24" s="40">
        <v>0</v>
      </c>
      <c r="L24" s="1">
        <f t="shared" si="2"/>
        <v>0</v>
      </c>
      <c r="N24" s="1"/>
      <c r="O24" s="1"/>
      <c r="Q24" s="57">
        <f t="shared" si="3"/>
        <v>712700.41507999995</v>
      </c>
      <c r="R24" s="57">
        <f t="shared" si="4"/>
        <v>636786.17543721746</v>
      </c>
      <c r="S24" s="1">
        <v>732695.76240000001</v>
      </c>
      <c r="T24" s="1">
        <v>202273.48759999999</v>
      </c>
      <c r="U24">
        <f t="shared" si="5"/>
        <v>5.9527612359190483E-2</v>
      </c>
      <c r="W24">
        <v>366.46</v>
      </c>
    </row>
    <row r="25" spans="1:23" x14ac:dyDescent="0.25">
      <c r="A25">
        <v>2047</v>
      </c>
      <c r="B25" s="1">
        <f>((((J25*Info!$X$3)+F25)*Info!$T$3*(1-Info!$W$3))+((Info!$V$3*J25)/Info!$U$3))*1000</f>
        <v>669764452.69818878</v>
      </c>
      <c r="C25" s="1">
        <f>((((K25*Info!$X$4)+G25)*Info!$T$4*(1-Info!$W$3))+((Info!$V$4*K25)/Info!$U$4))*1000</f>
        <v>239851579.12140557</v>
      </c>
      <c r="D25" s="1">
        <f t="shared" si="0"/>
        <v>909616031.81959438</v>
      </c>
      <c r="F25" s="40">
        <v>636786.17543721746</v>
      </c>
      <c r="G25" s="40">
        <v>214835.33620000002</v>
      </c>
      <c r="H25" s="1">
        <f t="shared" si="1"/>
        <v>851621.51163721748</v>
      </c>
      <c r="J25" s="40">
        <v>0</v>
      </c>
      <c r="K25" s="40">
        <v>0</v>
      </c>
      <c r="L25" s="1">
        <f t="shared" si="2"/>
        <v>0</v>
      </c>
      <c r="N25" s="1"/>
      <c r="O25" s="1"/>
      <c r="Q25" s="57">
        <f>AVERAGE(S24:S28)</f>
        <v>712700.41507999995</v>
      </c>
      <c r="R25" s="57">
        <f t="shared" si="4"/>
        <v>636786.17543721746</v>
      </c>
      <c r="S25" s="1">
        <v>801667.99380000005</v>
      </c>
      <c r="T25" s="1">
        <v>214835.33620000002</v>
      </c>
      <c r="U25">
        <f t="shared" si="5"/>
        <v>5.9527612359190483E-2</v>
      </c>
      <c r="W25">
        <v>397.34</v>
      </c>
    </row>
    <row r="26" spans="1:23" x14ac:dyDescent="0.25">
      <c r="A26">
        <v>2048</v>
      </c>
      <c r="B26" s="1">
        <f>((((J26*Info!$X$3)+F26)*Info!$T$3*(1-Info!$W$3))+((Info!$V$3*J26)/Info!$U$3))*1000</f>
        <v>669764452.69818878</v>
      </c>
      <c r="C26" s="1">
        <f>((((K26*Info!$X$4)+G26)*Info!$T$4*(1-Info!$W$3))+((Info!$V$4*K26)/Info!$U$4))*1000</f>
        <v>256787289.35556731</v>
      </c>
      <c r="D26" s="1">
        <f t="shared" si="0"/>
        <v>926551742.05375612</v>
      </c>
      <c r="F26" s="40">
        <v>636786.17543721746</v>
      </c>
      <c r="G26" s="40">
        <v>230004.67139999999</v>
      </c>
      <c r="H26" s="1">
        <f t="shared" si="1"/>
        <v>866790.84683721745</v>
      </c>
      <c r="J26" s="40">
        <v>0</v>
      </c>
      <c r="K26" s="40">
        <v>0</v>
      </c>
      <c r="L26" s="1">
        <f t="shared" si="2"/>
        <v>0</v>
      </c>
      <c r="N26" s="1"/>
      <c r="O26" s="1"/>
      <c r="Q26" s="57">
        <f>AVERAGE(S24:S28)</f>
        <v>712700.41507999995</v>
      </c>
      <c r="R26" s="57">
        <f t="shared" si="4"/>
        <v>636786.17543721746</v>
      </c>
      <c r="S26" s="1">
        <v>892058.87859999994</v>
      </c>
      <c r="T26" s="1">
        <v>230004.67139999999</v>
      </c>
      <c r="U26">
        <f t="shared" si="5"/>
        <v>5.9527612359190483E-2</v>
      </c>
      <c r="W26">
        <v>430.8</v>
      </c>
    </row>
    <row r="27" spans="1:23" x14ac:dyDescent="0.25">
      <c r="A27">
        <v>2049</v>
      </c>
      <c r="B27" s="1">
        <f>((((J27*Info!$X$3)+F27)*Info!$T$3*(1-Info!$W$3))+((Info!$V$3*J27)/Info!$U$3))*1000</f>
        <v>669764452.69818878</v>
      </c>
      <c r="C27" s="1">
        <f>((((K27*Info!$X$4)+G27)*Info!$T$4*(1-Info!$W$3))+((Info!$V$4*K27)/Info!$U$4))*1000</f>
        <v>273680830.61424804</v>
      </c>
      <c r="D27" s="1">
        <f t="shared" si="0"/>
        <v>943445283.31243682</v>
      </c>
      <c r="F27" s="40">
        <v>636786.17543721746</v>
      </c>
      <c r="G27" s="40">
        <v>245136.23579999999</v>
      </c>
      <c r="H27" s="1">
        <f t="shared" si="1"/>
        <v>881922.41123721749</v>
      </c>
      <c r="J27" s="40">
        <v>0</v>
      </c>
      <c r="K27" s="40">
        <v>0</v>
      </c>
      <c r="L27" s="1">
        <f t="shared" si="2"/>
        <v>0</v>
      </c>
      <c r="N27" s="1"/>
      <c r="O27" s="1"/>
      <c r="Q27" s="57">
        <f>AVERAGE(S24:S28)</f>
        <v>712700.41507999995</v>
      </c>
      <c r="R27" s="57">
        <f t="shared" si="4"/>
        <v>636786.17543721746</v>
      </c>
      <c r="S27" s="1">
        <v>898824.68420000002</v>
      </c>
      <c r="T27" s="1">
        <v>245136.23579999999</v>
      </c>
      <c r="U27">
        <f t="shared" si="5"/>
        <v>5.9527612359190483E-2</v>
      </c>
      <c r="W27">
        <v>467.1</v>
      </c>
    </row>
    <row r="28" spans="1:23" x14ac:dyDescent="0.25">
      <c r="A28">
        <v>2050</v>
      </c>
      <c r="B28" s="1">
        <f>((((J28*Info!$X$3)+F28)*Info!$T$3*(1-Info!$W$3))+((Info!$V$3*J28)/Info!$U$3))*1000</f>
        <v>669764452.69818878</v>
      </c>
      <c r="C28" s="1">
        <f>((((K28*Info!$X$4)+G28)*Info!$T$4*(1-Info!$W$3))+((Info!$V$4*K28)/Info!$U$4))*1000</f>
        <v>286444426.76387769</v>
      </c>
      <c r="D28" s="1">
        <f t="shared" si="0"/>
        <v>956208879.46206641</v>
      </c>
      <c r="F28" s="40">
        <v>636786.17543721746</v>
      </c>
      <c r="G28" s="40">
        <v>256568.6036</v>
      </c>
      <c r="H28" s="1">
        <f t="shared" si="1"/>
        <v>893354.77903721749</v>
      </c>
      <c r="J28" s="40">
        <v>0</v>
      </c>
      <c r="K28" s="40">
        <v>0</v>
      </c>
      <c r="L28" s="1">
        <f t="shared" si="2"/>
        <v>0</v>
      </c>
      <c r="N28" s="1"/>
      <c r="O28" s="1"/>
      <c r="Q28" s="57">
        <f>AVERAGE(S24:S28)</f>
        <v>712700.41507999995</v>
      </c>
      <c r="R28" s="57">
        <f t="shared" si="4"/>
        <v>636786.17543721746</v>
      </c>
      <c r="S28" s="1">
        <v>238254.75639999998</v>
      </c>
      <c r="T28" s="1">
        <v>256568.6036</v>
      </c>
      <c r="U28">
        <f t="shared" si="5"/>
        <v>5.9527612359190483E-2</v>
      </c>
      <c r="W28">
        <v>503.39</v>
      </c>
    </row>
    <row r="29" spans="1:23" x14ac:dyDescent="0.25">
      <c r="Q29" s="57">
        <f>SUM(Q3:Q28)</f>
        <v>11972602.072119998</v>
      </c>
      <c r="R29" s="57">
        <f>SUM(R3:R28)</f>
        <v>10697324.320600001</v>
      </c>
      <c r="S29" s="57">
        <f>SUM(S3:S28)</f>
        <v>10697324.320599999</v>
      </c>
      <c r="T29" s="57">
        <f>SUM(T3:T28)</f>
        <v>3216757.8193999999</v>
      </c>
      <c r="W29">
        <f>SUM(W3:W28)</f>
        <v>5750.8600000000006</v>
      </c>
    </row>
    <row r="33" spans="16:16" x14ac:dyDescent="0.25">
      <c r="P33" s="57"/>
    </row>
    <row r="34" spans="16:16" x14ac:dyDescent="0.25">
      <c r="P34" s="57"/>
    </row>
    <row r="35" spans="16:16" x14ac:dyDescent="0.25">
      <c r="P35" s="57"/>
    </row>
    <row r="36" spans="16:16" x14ac:dyDescent="0.25">
      <c r="P36" s="57"/>
    </row>
    <row r="37" spans="16:16" x14ac:dyDescent="0.25">
      <c r="P37" s="57"/>
    </row>
    <row r="38" spans="16:16" x14ac:dyDescent="0.25">
      <c r="P38" s="57"/>
    </row>
    <row r="39" spans="16:16" x14ac:dyDescent="0.25">
      <c r="P39" s="57"/>
    </row>
    <row r="40" spans="16:16" x14ac:dyDescent="0.25">
      <c r="P40" s="57"/>
    </row>
    <row r="41" spans="16:16" x14ac:dyDescent="0.25">
      <c r="P41" s="57"/>
    </row>
    <row r="42" spans="16:16" x14ac:dyDescent="0.25">
      <c r="P42" s="57"/>
    </row>
    <row r="43" spans="16:16" x14ac:dyDescent="0.25">
      <c r="P43" s="57"/>
    </row>
    <row r="44" spans="16:16" x14ac:dyDescent="0.25">
      <c r="P44" s="57"/>
    </row>
    <row r="45" spans="16:16" x14ac:dyDescent="0.25">
      <c r="P45" s="57"/>
    </row>
    <row r="46" spans="16:16" x14ac:dyDescent="0.25">
      <c r="P46" s="57"/>
    </row>
    <row r="47" spans="16:16" x14ac:dyDescent="0.25">
      <c r="P47" s="57"/>
    </row>
    <row r="48" spans="16:16" x14ac:dyDescent="0.25">
      <c r="P48" s="57"/>
    </row>
    <row r="49" spans="16:16" x14ac:dyDescent="0.25">
      <c r="P49" s="57"/>
    </row>
    <row r="50" spans="16:16" x14ac:dyDescent="0.25">
      <c r="P50" s="57"/>
    </row>
    <row r="51" spans="16:16" x14ac:dyDescent="0.25">
      <c r="P51" s="57"/>
    </row>
    <row r="52" spans="16:16" x14ac:dyDescent="0.25">
      <c r="P52" s="57"/>
    </row>
    <row r="53" spans="16:16" x14ac:dyDescent="0.25">
      <c r="P53" s="57"/>
    </row>
    <row r="54" spans="16:16" x14ac:dyDescent="0.25">
      <c r="P54" s="57"/>
    </row>
    <row r="55" spans="16:16" x14ac:dyDescent="0.25">
      <c r="P55" s="57"/>
    </row>
    <row r="56" spans="16:16" x14ac:dyDescent="0.25">
      <c r="P56" s="57"/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A4E3-2B00-40E8-A8AA-53EEBFB8F4F6}">
  <sheetPr codeName="Sheet10">
    <tabColor theme="2" tint="-9.9978637043366805E-2"/>
  </sheetPr>
  <dimension ref="A1:W29"/>
  <sheetViews>
    <sheetView workbookViewId="0">
      <selection activeCell="T3" sqref="T3:T28"/>
    </sheetView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8" width="10" bestFit="1" customWidth="1"/>
    <col min="9" max="9" width="2.7109375" customWidth="1"/>
    <col min="10" max="11" width="9" bestFit="1" customWidth="1"/>
    <col min="12" max="12" width="10" bestFit="1" customWidth="1"/>
    <col min="17" max="17" width="11.5703125" bestFit="1" customWidth="1"/>
    <col min="18" max="19" width="12.5703125" bestFit="1" customWidth="1"/>
    <col min="20" max="20" width="10" bestFit="1" customWidth="1"/>
  </cols>
  <sheetData>
    <row r="1" spans="1:23" x14ac:dyDescent="0.25">
      <c r="B1" s="59" t="s">
        <v>48</v>
      </c>
      <c r="C1" s="59"/>
      <c r="D1" s="59"/>
      <c r="F1" s="59" t="s">
        <v>46</v>
      </c>
      <c r="G1" s="59"/>
      <c r="H1" s="59"/>
      <c r="J1" s="59" t="s">
        <v>47</v>
      </c>
      <c r="K1" s="59"/>
      <c r="L1" s="59"/>
    </row>
    <row r="2" spans="1:23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23" x14ac:dyDescent="0.25">
      <c r="A3">
        <v>2025</v>
      </c>
      <c r="B3" s="1">
        <f>((((J3*Info!$X$3)+F3)*Info!$T$3*(1-Info!$W$3))+((Info!$V$3*J3)/Info!$U$3))*1000</f>
        <v>165546516.65920839</v>
      </c>
      <c r="C3" s="1">
        <f>((((K3*Info!$X$4)+G3)*Info!$T$4*(1-Info!$W$3))+((Info!$V$4*K3)/Info!$U$4))*1000</f>
        <v>42108885.796258882</v>
      </c>
      <c r="D3" s="1">
        <f t="shared" ref="D3:D28" si="0">SUM(B3:C3)</f>
        <v>207655402.45546728</v>
      </c>
      <c r="F3" s="40">
        <v>157395.23466151248</v>
      </c>
      <c r="G3" s="40">
        <v>37716.977600000006</v>
      </c>
      <c r="H3" s="1">
        <f t="shared" ref="H3:H28" si="1">SUM(F3:G3)</f>
        <v>195112.2122615125</v>
      </c>
      <c r="J3" s="40">
        <v>0</v>
      </c>
      <c r="K3" s="40">
        <v>0</v>
      </c>
      <c r="L3" s="1">
        <f t="shared" ref="L3:L28" si="2">SUM(J3:K3)</f>
        <v>0</v>
      </c>
      <c r="Q3" s="57">
        <f t="shared" ref="Q3:Q24" si="3">AVERAGE(S3:S7)</f>
        <v>174823.79407999999</v>
      </c>
      <c r="R3" s="57">
        <f>$S$29*U3</f>
        <v>157395.23466151248</v>
      </c>
      <c r="S3" s="1">
        <v>148510.17240000001</v>
      </c>
      <c r="T3" s="1">
        <v>37716.977600000006</v>
      </c>
      <c r="U3">
        <f>Q3/$Q$29</f>
        <v>1.6143331467032479E-2</v>
      </c>
      <c r="W3">
        <v>84.49</v>
      </c>
    </row>
    <row r="4" spans="1:23" x14ac:dyDescent="0.25">
      <c r="A4">
        <v>2026</v>
      </c>
      <c r="B4" s="1">
        <f>((((J4*Info!$X$3)+F4)*Info!$T$3*(1-Info!$W$3))+((Info!$V$3*J4)/Info!$U$3))*1000</f>
        <v>176261347.12321091</v>
      </c>
      <c r="C4" s="1">
        <f>((((K4*Info!$X$4)+G4)*Info!$T$4*(1-Info!$W$3))+((Info!$V$4*K4)/Info!$U$4))*1000</f>
        <v>47259843.992039837</v>
      </c>
      <c r="D4" s="1">
        <f t="shared" si="0"/>
        <v>223521191.11525074</v>
      </c>
      <c r="F4" s="40">
        <v>167582.48166177238</v>
      </c>
      <c r="G4" s="40">
        <v>42330.696799999998</v>
      </c>
      <c r="H4" s="1">
        <f t="shared" si="1"/>
        <v>209913.17846177239</v>
      </c>
      <c r="J4" s="40">
        <v>0</v>
      </c>
      <c r="K4" s="40">
        <v>0</v>
      </c>
      <c r="L4" s="1">
        <f t="shared" si="2"/>
        <v>0</v>
      </c>
      <c r="Q4" s="57">
        <f t="shared" si="3"/>
        <v>186139.08692</v>
      </c>
      <c r="R4" s="57">
        <f t="shared" ref="R4:R28" si="4">$S$29*U4</f>
        <v>167582.48166177238</v>
      </c>
      <c r="S4" s="1">
        <v>166292.8432</v>
      </c>
      <c r="T4" s="1">
        <v>42330.696799999998</v>
      </c>
      <c r="U4">
        <f t="shared" ref="U4:U28" si="5">Q4/$Q$29</f>
        <v>1.7188192230545428E-2</v>
      </c>
      <c r="W4">
        <v>80</v>
      </c>
    </row>
    <row r="5" spans="1:23" x14ac:dyDescent="0.25">
      <c r="A5">
        <v>2027</v>
      </c>
      <c r="B5" s="1">
        <f>((((J5*Info!$X$3)+F5)*Info!$T$3*(1-Info!$W$3))+((Info!$V$3*J5)/Info!$U$3))*1000</f>
        <v>186190983.20075738</v>
      </c>
      <c r="C5" s="1">
        <f>((((K5*Info!$X$4)+G5)*Info!$T$4*(1-Info!$W$3))+((Info!$V$4*K5)/Info!$U$4))*1000</f>
        <v>50550727.326222241</v>
      </c>
      <c r="D5" s="1">
        <f t="shared" si="0"/>
        <v>236741710.52697963</v>
      </c>
      <c r="F5" s="40">
        <v>177023.19616346239</v>
      </c>
      <c r="G5" s="40">
        <v>45278.344800000006</v>
      </c>
      <c r="H5" s="1">
        <f t="shared" si="1"/>
        <v>222301.54096346238</v>
      </c>
      <c r="J5" s="40">
        <v>0</v>
      </c>
      <c r="K5" s="40">
        <v>0</v>
      </c>
      <c r="L5" s="1">
        <f t="shared" si="2"/>
        <v>0</v>
      </c>
      <c r="Q5" s="57">
        <f t="shared" si="3"/>
        <v>196625.18283999999</v>
      </c>
      <c r="R5" s="57">
        <f t="shared" si="4"/>
        <v>177023.19616346239</v>
      </c>
      <c r="S5" s="1">
        <v>177462.3952</v>
      </c>
      <c r="T5" s="1">
        <v>45278.344800000006</v>
      </c>
      <c r="U5">
        <f t="shared" si="5"/>
        <v>1.8156484465149336E-2</v>
      </c>
      <c r="W5">
        <v>80</v>
      </c>
    </row>
    <row r="6" spans="1:23" x14ac:dyDescent="0.25">
      <c r="A6">
        <v>2028</v>
      </c>
      <c r="B6" s="1">
        <f>((((J6*Info!$X$3)+F6)*Info!$T$3*(1-Info!$W$3))+((Info!$V$3*J6)/Info!$U$3))*1000</f>
        <v>197268672.9210673</v>
      </c>
      <c r="C6" s="1">
        <f>((((K6*Info!$X$4)+G6)*Info!$T$4*(1-Info!$W$3))+((Info!$V$4*K6)/Info!$U$4))*1000</f>
        <v>50323642.657302231</v>
      </c>
      <c r="D6" s="1">
        <f t="shared" si="0"/>
        <v>247592315.57836953</v>
      </c>
      <c r="F6" s="40">
        <v>187555.43573105716</v>
      </c>
      <c r="G6" s="40">
        <v>45074.944799999997</v>
      </c>
      <c r="H6" s="1">
        <f t="shared" si="1"/>
        <v>232630.38053105716</v>
      </c>
      <c r="J6" s="40">
        <v>0</v>
      </c>
      <c r="K6" s="40">
        <v>0</v>
      </c>
      <c r="L6" s="1">
        <f t="shared" si="2"/>
        <v>0</v>
      </c>
      <c r="Q6" s="57">
        <f t="shared" si="3"/>
        <v>208323.66967999999</v>
      </c>
      <c r="R6" s="57">
        <f t="shared" si="4"/>
        <v>187555.43573105716</v>
      </c>
      <c r="S6" s="1">
        <v>184956.31520000001</v>
      </c>
      <c r="T6" s="1">
        <v>45074.944799999997</v>
      </c>
      <c r="U6">
        <f t="shared" si="5"/>
        <v>1.9236729586899856E-2</v>
      </c>
      <c r="W6">
        <v>86.44</v>
      </c>
    </row>
    <row r="7" spans="1:23" x14ac:dyDescent="0.25">
      <c r="A7">
        <v>2029</v>
      </c>
      <c r="B7" s="1">
        <f>((((J7*Info!$X$3)+F7)*Info!$T$3*(1-Info!$W$3))+((Info!$V$3*J7)/Info!$U$3))*1000</f>
        <v>211224828.79768884</v>
      </c>
      <c r="C7" s="1">
        <f>((((K7*Info!$X$4)+G7)*Info!$T$4*(1-Info!$W$3))+((Info!$V$4*K7)/Info!$U$4))*1000</f>
        <v>51663978.990109287</v>
      </c>
      <c r="D7" s="1">
        <f t="shared" si="0"/>
        <v>262888807.78779814</v>
      </c>
      <c r="F7" s="40">
        <v>200824.4097542041</v>
      </c>
      <c r="G7" s="40">
        <v>46275.485600000007</v>
      </c>
      <c r="H7" s="1">
        <f t="shared" si="1"/>
        <v>247099.89535420411</v>
      </c>
      <c r="J7" s="40">
        <v>0</v>
      </c>
      <c r="K7" s="40">
        <v>0</v>
      </c>
      <c r="L7" s="1">
        <f t="shared" si="2"/>
        <v>0</v>
      </c>
      <c r="Q7" s="57">
        <f t="shared" si="3"/>
        <v>223061.93279999998</v>
      </c>
      <c r="R7" s="57">
        <f t="shared" si="4"/>
        <v>200824.4097542041</v>
      </c>
      <c r="S7" s="1">
        <v>196897.24440000003</v>
      </c>
      <c r="T7" s="1">
        <v>46275.485600000007</v>
      </c>
      <c r="U7">
        <f t="shared" si="5"/>
        <v>2.0597669429480006E-2</v>
      </c>
      <c r="W7">
        <v>93.47</v>
      </c>
    </row>
    <row r="8" spans="1:23" x14ac:dyDescent="0.25">
      <c r="A8">
        <v>2030</v>
      </c>
      <c r="B8" s="1">
        <f>((((J8*Info!$X$3)+F8)*Info!$T$3*(1-Info!$W$3))+((Info!$V$3*J8)/Info!$U$3))*1000</f>
        <v>226459221.49213117</v>
      </c>
      <c r="C8" s="1">
        <f>((((K8*Info!$X$4)+G8)*Info!$T$4*(1-Info!$W$3))+((Info!$V$4*K8)/Info!$U$4))*1000</f>
        <v>59388807.488264926</v>
      </c>
      <c r="D8" s="1">
        <f t="shared" si="0"/>
        <v>285848028.98039609</v>
      </c>
      <c r="F8" s="40">
        <v>215308.68197844847</v>
      </c>
      <c r="G8" s="40">
        <v>53194.623400000004</v>
      </c>
      <c r="H8" s="1">
        <f t="shared" si="1"/>
        <v>268503.30537844845</v>
      </c>
      <c r="J8" s="40">
        <v>0</v>
      </c>
      <c r="K8" s="40">
        <v>0</v>
      </c>
      <c r="L8" s="1">
        <f t="shared" si="2"/>
        <v>0</v>
      </c>
      <c r="Q8" s="57">
        <f t="shared" si="3"/>
        <v>239150.06552</v>
      </c>
      <c r="R8" s="57">
        <f t="shared" si="4"/>
        <v>215308.68197844847</v>
      </c>
      <c r="S8" s="1">
        <v>205086.63660000003</v>
      </c>
      <c r="T8" s="1">
        <v>53194.623400000004</v>
      </c>
      <c r="U8">
        <f t="shared" si="5"/>
        <v>2.2083257020982135E-2</v>
      </c>
      <c r="W8">
        <v>101.15</v>
      </c>
    </row>
    <row r="9" spans="1:23" x14ac:dyDescent="0.25">
      <c r="A9">
        <v>2031</v>
      </c>
      <c r="B9" s="1">
        <f>((((J9*Info!$X$3)+F9)*Info!$T$3*(1-Info!$W$3))+((Info!$V$3*J9)/Info!$U$3))*1000</f>
        <v>244566099.88933128</v>
      </c>
      <c r="C9" s="1">
        <f>((((K9*Info!$X$4)+G9)*Info!$T$4*(1-Info!$W$3))+((Info!$V$4*K9)/Info!$U$4))*1000</f>
        <v>60533646.696585357</v>
      </c>
      <c r="D9" s="1">
        <f t="shared" si="0"/>
        <v>305099746.58591664</v>
      </c>
      <c r="F9" s="40">
        <v>232524.00267397007</v>
      </c>
      <c r="G9" s="40">
        <v>54220.057200000003</v>
      </c>
      <c r="H9" s="1">
        <f t="shared" si="1"/>
        <v>286744.05987397005</v>
      </c>
      <c r="J9" s="40">
        <v>0</v>
      </c>
      <c r="K9" s="40">
        <v>0</v>
      </c>
      <c r="L9" s="1">
        <f t="shared" si="2"/>
        <v>0</v>
      </c>
      <c r="Q9" s="57">
        <f t="shared" si="3"/>
        <v>258271.65892000002</v>
      </c>
      <c r="R9" s="57">
        <f t="shared" si="4"/>
        <v>232524.00267397007</v>
      </c>
      <c r="S9" s="1">
        <v>218723.32280000002</v>
      </c>
      <c r="T9" s="1">
        <v>54220.057200000003</v>
      </c>
      <c r="U9">
        <f t="shared" si="5"/>
        <v>2.3848956147113472E-2</v>
      </c>
      <c r="W9">
        <v>109.51</v>
      </c>
    </row>
    <row r="10" spans="1:23" x14ac:dyDescent="0.25">
      <c r="A10">
        <v>2032</v>
      </c>
      <c r="B10" s="1">
        <f>((((J10*Info!$X$3)+F10)*Info!$T$3*(1-Info!$W$3))+((Info!$V$3*J10)/Info!$U$3))*1000</f>
        <v>264488786.02553007</v>
      </c>
      <c r="C10" s="1">
        <f>((((K10*Info!$X$4)+G10)*Info!$T$4*(1-Info!$W$3))+((Info!$V$4*K10)/Info!$U$4))*1000</f>
        <v>63526266.933956288</v>
      </c>
      <c r="D10" s="1">
        <f t="shared" si="0"/>
        <v>328015052.95948637</v>
      </c>
      <c r="F10" s="40">
        <v>251465.72324154834</v>
      </c>
      <c r="G10" s="40">
        <v>56900.550600000002</v>
      </c>
      <c r="H10" s="1">
        <f t="shared" si="1"/>
        <v>308366.27384154836</v>
      </c>
      <c r="J10" s="40">
        <v>0</v>
      </c>
      <c r="K10" s="40">
        <v>0</v>
      </c>
      <c r="L10" s="1">
        <f t="shared" si="2"/>
        <v>0</v>
      </c>
      <c r="Q10" s="57">
        <f t="shared" si="3"/>
        <v>279310.81848000002</v>
      </c>
      <c r="R10" s="57">
        <f t="shared" si="4"/>
        <v>251465.72324154834</v>
      </c>
      <c r="S10" s="1">
        <v>235954.82939999999</v>
      </c>
      <c r="T10" s="1">
        <v>56900.550600000002</v>
      </c>
      <c r="U10">
        <f t="shared" si="5"/>
        <v>2.579172445478127E-2</v>
      </c>
      <c r="W10">
        <v>118.6</v>
      </c>
    </row>
    <row r="11" spans="1:23" x14ac:dyDescent="0.25">
      <c r="A11">
        <v>2033</v>
      </c>
      <c r="B11" s="1">
        <f>((((J11*Info!$X$3)+F11)*Info!$T$3*(1-Info!$W$3))+((Info!$V$3*J11)/Info!$U$3))*1000</f>
        <v>284487292.82838225</v>
      </c>
      <c r="C11" s="1">
        <f>((((K11*Info!$X$4)+G11)*Info!$T$4*(1-Info!$W$3))+((Info!$V$4*K11)/Info!$U$4))*1000</f>
        <v>67323134.432602972</v>
      </c>
      <c r="D11" s="1">
        <f t="shared" si="0"/>
        <v>351810427.26098526</v>
      </c>
      <c r="F11" s="40">
        <v>270479.53117079951</v>
      </c>
      <c r="G11" s="40">
        <v>60301.409200000002</v>
      </c>
      <c r="H11" s="1">
        <f t="shared" si="1"/>
        <v>330780.94037079951</v>
      </c>
      <c r="J11" s="40">
        <v>0</v>
      </c>
      <c r="K11" s="40">
        <v>0</v>
      </c>
      <c r="L11" s="1">
        <f t="shared" si="2"/>
        <v>0</v>
      </c>
      <c r="Q11" s="57">
        <f t="shared" si="3"/>
        <v>300430.04772000003</v>
      </c>
      <c r="R11" s="57">
        <f t="shared" si="4"/>
        <v>270479.53117079951</v>
      </c>
      <c r="S11" s="1">
        <v>258647.63079999998</v>
      </c>
      <c r="T11" s="1">
        <v>60301.409200000002</v>
      </c>
      <c r="U11">
        <f t="shared" si="5"/>
        <v>2.7741886443563825E-2</v>
      </c>
      <c r="W11">
        <v>128.47999999999999</v>
      </c>
    </row>
    <row r="12" spans="1:23" x14ac:dyDescent="0.25">
      <c r="A12">
        <v>2034</v>
      </c>
      <c r="B12" s="1">
        <f>((((J12*Info!$X$3)+F12)*Info!$T$3*(1-Info!$W$3))+((Info!$V$3*J12)/Info!$U$3))*1000</f>
        <v>298102001.96474856</v>
      </c>
      <c r="C12" s="1">
        <f>((((K12*Info!$X$4)+G12)*Info!$T$4*(1-Info!$W$3))+((Info!$V$4*K12)/Info!$U$4))*1000</f>
        <v>71151959.241869614</v>
      </c>
      <c r="D12" s="1">
        <f t="shared" si="0"/>
        <v>369253961.20661819</v>
      </c>
      <c r="F12" s="40">
        <v>283423.87081992626</v>
      </c>
      <c r="G12" s="40">
        <v>63730.892000000007</v>
      </c>
      <c r="H12" s="1">
        <f t="shared" si="1"/>
        <v>347154.76281992625</v>
      </c>
      <c r="J12" s="40">
        <v>0</v>
      </c>
      <c r="K12" s="40">
        <v>0</v>
      </c>
      <c r="L12" s="1">
        <f t="shared" si="2"/>
        <v>0</v>
      </c>
      <c r="Q12" s="57">
        <f t="shared" si="3"/>
        <v>314807.72932000004</v>
      </c>
      <c r="R12" s="57">
        <f t="shared" si="4"/>
        <v>283423.87081992626</v>
      </c>
      <c r="S12" s="1">
        <v>277337.908</v>
      </c>
      <c r="T12" s="1">
        <v>63730.892000000007</v>
      </c>
      <c r="U12">
        <f t="shared" si="5"/>
        <v>2.9069529977544344E-2</v>
      </c>
      <c r="W12">
        <v>139.19999999999999</v>
      </c>
    </row>
    <row r="13" spans="1:23" x14ac:dyDescent="0.25">
      <c r="A13">
        <v>2035</v>
      </c>
      <c r="B13" s="1">
        <f>((((J13*Info!$X$3)+F13)*Info!$T$3*(1-Info!$W$3))+((Info!$V$3*J13)/Info!$U$3))*1000</f>
        <v>313585604.04878503</v>
      </c>
      <c r="C13" s="1">
        <f>((((K13*Info!$X$4)+G13)*Info!$T$4*(1-Info!$W$3))+((Info!$V$4*K13)/Info!$U$4))*1000</f>
        <v>75300166.915312335</v>
      </c>
      <c r="D13" s="1">
        <f t="shared" si="0"/>
        <v>388885770.96409738</v>
      </c>
      <c r="F13" s="40">
        <v>298145.08170737297</v>
      </c>
      <c r="G13" s="40">
        <v>67446.446400000015</v>
      </c>
      <c r="H13" s="1">
        <f t="shared" si="1"/>
        <v>365591.52810737299</v>
      </c>
      <c r="J13" s="40">
        <v>0</v>
      </c>
      <c r="K13" s="40">
        <v>0</v>
      </c>
      <c r="L13" s="1">
        <f t="shared" si="2"/>
        <v>0</v>
      </c>
      <c r="Q13" s="57">
        <f t="shared" si="3"/>
        <v>331159.03720000002</v>
      </c>
      <c r="R13" s="57">
        <f t="shared" si="4"/>
        <v>298145.08170737297</v>
      </c>
      <c r="S13" s="1">
        <v>300694.60360000003</v>
      </c>
      <c r="T13" s="1">
        <v>67446.446400000015</v>
      </c>
      <c r="U13">
        <f t="shared" si="5"/>
        <v>3.0579419317353255E-2</v>
      </c>
      <c r="W13">
        <v>150.84</v>
      </c>
    </row>
    <row r="14" spans="1:23" x14ac:dyDescent="0.25">
      <c r="A14">
        <v>2036</v>
      </c>
      <c r="B14" s="1">
        <f>((((J14*Info!$X$3)+F14)*Info!$T$3*(1-Info!$W$3))+((Info!$V$3*J14)/Info!$U$3))*1000</f>
        <v>331314724.81893051</v>
      </c>
      <c r="C14" s="1">
        <f>((((K14*Info!$X$4)+G14)*Info!$T$4*(1-Info!$W$3))+((Info!$V$4*K14)/Info!$U$4))*1000</f>
        <v>80543894.668921709</v>
      </c>
      <c r="D14" s="1">
        <f t="shared" si="0"/>
        <v>411858619.48785222</v>
      </c>
      <c r="F14" s="40">
        <v>315001.24504002574</v>
      </c>
      <c r="G14" s="40">
        <v>72143.259399999995</v>
      </c>
      <c r="H14" s="1">
        <f t="shared" si="1"/>
        <v>387144.50444002572</v>
      </c>
      <c r="J14" s="40">
        <v>0</v>
      </c>
      <c r="K14" s="40">
        <v>0</v>
      </c>
      <c r="L14" s="1">
        <f t="shared" si="2"/>
        <v>0</v>
      </c>
      <c r="Q14" s="57">
        <f t="shared" si="3"/>
        <v>349881.70331999997</v>
      </c>
      <c r="R14" s="57">
        <f t="shared" si="4"/>
        <v>315001.24504002574</v>
      </c>
      <c r="S14" s="1">
        <v>323919.12060000002</v>
      </c>
      <c r="T14" s="1">
        <v>72143.259399999995</v>
      </c>
      <c r="U14">
        <f t="shared" si="5"/>
        <v>3.2308281264963365E-2</v>
      </c>
      <c r="W14">
        <v>163.47</v>
      </c>
    </row>
    <row r="15" spans="1:23" x14ac:dyDescent="0.25">
      <c r="A15">
        <v>2037</v>
      </c>
      <c r="B15" s="1">
        <f>((((J15*Info!$X$3)+F15)*Info!$T$3*(1-Info!$W$3))+((Info!$V$3*J15)/Info!$U$3))*1000</f>
        <v>351630334.55635333</v>
      </c>
      <c r="C15" s="1">
        <f>((((K15*Info!$X$4)+G15)*Info!$T$4*(1-Info!$W$3))+((Info!$V$4*K15)/Info!$U$4))*1000</f>
        <v>104846101.83207873</v>
      </c>
      <c r="D15" s="1">
        <f t="shared" si="0"/>
        <v>456476436.38843203</v>
      </c>
      <c r="F15" s="40">
        <v>334316.54219300579</v>
      </c>
      <c r="G15" s="40">
        <v>93910.774400000009</v>
      </c>
      <c r="H15" s="1">
        <f t="shared" si="1"/>
        <v>428227.31659300579</v>
      </c>
      <c r="J15" s="40">
        <v>0</v>
      </c>
      <c r="K15" s="40">
        <v>0</v>
      </c>
      <c r="L15" s="1">
        <f t="shared" si="2"/>
        <v>0</v>
      </c>
      <c r="Q15" s="57">
        <f t="shared" si="3"/>
        <v>371335.80604</v>
      </c>
      <c r="R15" s="57">
        <f t="shared" si="4"/>
        <v>334316.54219300579</v>
      </c>
      <c r="S15" s="1">
        <v>341550.97560000001</v>
      </c>
      <c r="T15" s="1">
        <v>93910.774400000009</v>
      </c>
      <c r="U15">
        <f t="shared" si="5"/>
        <v>3.4289365666885431E-2</v>
      </c>
      <c r="W15">
        <v>177.16</v>
      </c>
    </row>
    <row r="16" spans="1:23" x14ac:dyDescent="0.25">
      <c r="A16">
        <v>2038</v>
      </c>
      <c r="B16" s="1">
        <f>((((J16*Info!$X$3)+F16)*Info!$T$3*(1-Info!$W$3))+((Info!$V$3*J16)/Info!$U$3))*1000</f>
        <v>375120814.78075153</v>
      </c>
      <c r="C16" s="1">
        <f>((((K16*Info!$X$4)+G16)*Info!$T$4*(1-Info!$W$3))+((Info!$V$4*K16)/Info!$U$4))*1000</f>
        <v>110177217.88440056</v>
      </c>
      <c r="D16" s="1">
        <f t="shared" si="0"/>
        <v>485298032.66515207</v>
      </c>
      <c r="F16" s="40">
        <v>356650.38359204866</v>
      </c>
      <c r="G16" s="40">
        <v>98685.861199999999</v>
      </c>
      <c r="H16" s="1">
        <f t="shared" si="1"/>
        <v>455336.24479204864</v>
      </c>
      <c r="J16" s="40">
        <v>0</v>
      </c>
      <c r="K16" s="40">
        <v>0</v>
      </c>
      <c r="L16" s="1">
        <f t="shared" si="2"/>
        <v>0</v>
      </c>
      <c r="Q16" s="57">
        <f t="shared" si="3"/>
        <v>396142.69996</v>
      </c>
      <c r="R16" s="57">
        <f t="shared" si="4"/>
        <v>356650.38359204866</v>
      </c>
      <c r="S16" s="1">
        <v>330536.03879999998</v>
      </c>
      <c r="T16" s="1">
        <v>98685.861199999999</v>
      </c>
      <c r="U16">
        <f t="shared" si="5"/>
        <v>3.6580048770552764E-2</v>
      </c>
      <c r="W16">
        <v>192.04</v>
      </c>
    </row>
    <row r="17" spans="1:23" x14ac:dyDescent="0.25">
      <c r="A17">
        <v>2039</v>
      </c>
      <c r="B17" s="1">
        <f>((((J17*Info!$X$3)+F17)*Info!$T$3*(1-Info!$W$3))+((Info!$V$3*J17)/Info!$U$3))*1000</f>
        <v>408554091.98188096</v>
      </c>
      <c r="C17" s="1">
        <f>((((K17*Info!$X$4)+G17)*Info!$T$4*(1-Info!$W$3))+((Info!$V$4*K17)/Info!$U$4))*1000</f>
        <v>121380889.2825539</v>
      </c>
      <c r="D17" s="1">
        <f t="shared" si="0"/>
        <v>529934981.26443487</v>
      </c>
      <c r="F17" s="40">
        <v>388437.45236745477</v>
      </c>
      <c r="G17" s="40">
        <v>108721.00260000001</v>
      </c>
      <c r="H17" s="1">
        <f t="shared" si="1"/>
        <v>497158.45496745477</v>
      </c>
      <c r="J17" s="40">
        <v>0</v>
      </c>
      <c r="K17" s="40">
        <v>0</v>
      </c>
      <c r="L17" s="1">
        <f t="shared" si="2"/>
        <v>0</v>
      </c>
      <c r="Q17" s="57">
        <f t="shared" si="3"/>
        <v>431449.58823999995</v>
      </c>
      <c r="R17" s="57">
        <f t="shared" si="4"/>
        <v>388437.45236745477</v>
      </c>
      <c r="S17" s="1">
        <v>359094.4474</v>
      </c>
      <c r="T17" s="1">
        <v>108721.00260000001</v>
      </c>
      <c r="U17">
        <f t="shared" si="5"/>
        <v>3.9840307498908142E-2</v>
      </c>
      <c r="W17">
        <v>208.17</v>
      </c>
    </row>
    <row r="18" spans="1:23" x14ac:dyDescent="0.25">
      <c r="A18">
        <v>2040</v>
      </c>
      <c r="B18" s="1">
        <f>((((J18*Info!$X$3)+F18)*Info!$T$3*(1-Info!$W$3))+((Info!$V$3*J18)/Info!$U$3))*1000</f>
        <v>444753093.31674606</v>
      </c>
      <c r="C18" s="1">
        <f>((((K18*Info!$X$4)+G18)*Info!$T$4*(1-Info!$W$3))+((Info!$V$4*K18)/Info!$U$4))*1000</f>
        <v>129996299.86432803</v>
      </c>
      <c r="D18" s="1">
        <f t="shared" si="0"/>
        <v>574749393.18107414</v>
      </c>
      <c r="F18" s="40">
        <v>422854.06483742525</v>
      </c>
      <c r="G18" s="40">
        <v>116437.8358</v>
      </c>
      <c r="H18" s="1">
        <f t="shared" si="1"/>
        <v>539291.90063742525</v>
      </c>
      <c r="J18" s="40">
        <v>0</v>
      </c>
      <c r="K18" s="40">
        <v>0</v>
      </c>
      <c r="L18" s="1">
        <f t="shared" si="2"/>
        <v>0</v>
      </c>
      <c r="Q18" s="57">
        <f t="shared" si="3"/>
        <v>469677.19267999998</v>
      </c>
      <c r="R18" s="57">
        <f t="shared" si="4"/>
        <v>422854.06483742525</v>
      </c>
      <c r="S18" s="1">
        <v>394307.93420000002</v>
      </c>
      <c r="T18" s="1">
        <v>116437.8358</v>
      </c>
      <c r="U18">
        <f t="shared" si="5"/>
        <v>4.3370266866928298E-2</v>
      </c>
      <c r="W18">
        <v>225.66</v>
      </c>
    </row>
    <row r="19" spans="1:23" x14ac:dyDescent="0.25">
      <c r="A19">
        <v>2041</v>
      </c>
      <c r="B19" s="1">
        <f>((((J19*Info!$X$3)+F19)*Info!$T$3*(1-Info!$W$3))+((Info!$V$3*J19)/Info!$U$3))*1000</f>
        <v>483568885.18959892</v>
      </c>
      <c r="C19" s="1">
        <f>((((K19*Info!$X$4)+G19)*Info!$T$4*(1-Info!$W$3))+((Info!$V$4*K19)/Info!$U$4))*1000</f>
        <v>143422239.91892204</v>
      </c>
      <c r="D19" s="1">
        <f t="shared" si="0"/>
        <v>626991125.10852098</v>
      </c>
      <c r="F19" s="40">
        <v>459758.62069091306</v>
      </c>
      <c r="G19" s="40">
        <v>128463.46580000001</v>
      </c>
      <c r="H19" s="1">
        <f t="shared" si="1"/>
        <v>588222.08649091306</v>
      </c>
      <c r="J19" s="40">
        <v>0</v>
      </c>
      <c r="K19" s="40">
        <v>0</v>
      </c>
      <c r="L19" s="1">
        <f t="shared" si="2"/>
        <v>0</v>
      </c>
      <c r="Q19" s="57">
        <f t="shared" si="3"/>
        <v>510668.23339999997</v>
      </c>
      <c r="R19" s="57">
        <f t="shared" si="4"/>
        <v>459758.62069091306</v>
      </c>
      <c r="S19" s="1">
        <v>431189.63420000003</v>
      </c>
      <c r="T19" s="1">
        <v>128463.46580000001</v>
      </c>
      <c r="U19">
        <f t="shared" si="5"/>
        <v>4.7155403558440522E-2</v>
      </c>
      <c r="W19">
        <v>244.63</v>
      </c>
    </row>
    <row r="20" spans="1:23" x14ac:dyDescent="0.25">
      <c r="A20">
        <v>2042</v>
      </c>
      <c r="B20" s="1">
        <f>((((J20*Info!$X$3)+F20)*Info!$T$3*(1-Info!$W$3))+((Info!$V$3*J20)/Info!$U$3))*1000</f>
        <v>525366628.51132089</v>
      </c>
      <c r="C20" s="1">
        <f>((((K20*Info!$X$4)+G20)*Info!$T$4*(1-Info!$W$3))+((Info!$V$4*K20)/Info!$U$4))*1000</f>
        <v>151205839.35844219</v>
      </c>
      <c r="D20" s="1">
        <f t="shared" si="0"/>
        <v>676572467.86976314</v>
      </c>
      <c r="F20" s="40">
        <v>499498.30081953248</v>
      </c>
      <c r="G20" s="40">
        <v>135435.24479999999</v>
      </c>
      <c r="H20" s="1">
        <f t="shared" si="1"/>
        <v>634933.54561953247</v>
      </c>
      <c r="J20" s="40">
        <v>0</v>
      </c>
      <c r="K20" s="40">
        <v>0</v>
      </c>
      <c r="L20" s="1">
        <f t="shared" si="2"/>
        <v>0</v>
      </c>
      <c r="Q20" s="57">
        <f t="shared" si="3"/>
        <v>554808.33504000003</v>
      </c>
      <c r="R20" s="57">
        <f t="shared" si="4"/>
        <v>499498.30081953248</v>
      </c>
      <c r="S20" s="1">
        <v>465585.44519999996</v>
      </c>
      <c r="T20" s="1">
        <v>135435.24479999999</v>
      </c>
      <c r="U20">
        <f t="shared" si="5"/>
        <v>5.1231326378402615E-2</v>
      </c>
      <c r="W20">
        <v>265.20999999999998</v>
      </c>
    </row>
    <row r="21" spans="1:23" x14ac:dyDescent="0.25">
      <c r="A21">
        <v>2043</v>
      </c>
      <c r="B21" s="1">
        <f>((((J21*Info!$X$3)+F21)*Info!$T$3*(1-Info!$W$3))+((Info!$V$3*J21)/Info!$U$3))*1000</f>
        <v>573493327.31246364</v>
      </c>
      <c r="C21" s="1">
        <f>((((K21*Info!$X$4)+G21)*Info!$T$4*(1-Info!$W$3))+((Info!$V$4*K21)/Info!$U$4))*1000</f>
        <v>163624071.65693724</v>
      </c>
      <c r="D21" s="1">
        <f t="shared" si="0"/>
        <v>737117398.96940088</v>
      </c>
      <c r="F21" s="40">
        <v>545255.3073948106</v>
      </c>
      <c r="G21" s="40">
        <v>146558.26980000001</v>
      </c>
      <c r="H21" s="1">
        <f t="shared" si="1"/>
        <v>691813.57719481061</v>
      </c>
      <c r="J21" s="40">
        <v>0</v>
      </c>
      <c r="K21" s="40">
        <v>0</v>
      </c>
      <c r="L21" s="1">
        <f t="shared" si="2"/>
        <v>0</v>
      </c>
      <c r="Q21" s="57">
        <f t="shared" si="3"/>
        <v>605632.06876000005</v>
      </c>
      <c r="R21" s="57">
        <f t="shared" si="4"/>
        <v>545255.3073948106</v>
      </c>
      <c r="S21" s="1">
        <v>507070.48019999999</v>
      </c>
      <c r="T21" s="1">
        <v>146558.26980000001</v>
      </c>
      <c r="U21">
        <f t="shared" si="5"/>
        <v>5.592441969645924E-2</v>
      </c>
      <c r="W21">
        <v>287.52</v>
      </c>
    </row>
    <row r="22" spans="1:23" x14ac:dyDescent="0.25">
      <c r="A22">
        <v>2044</v>
      </c>
      <c r="B22" s="1">
        <f>((((J22*Info!$X$3)+F22)*Info!$T$3*(1-Info!$W$3))+((Info!$V$3*J22)/Info!$U$3))*1000</f>
        <v>628496244.68214941</v>
      </c>
      <c r="C22" s="1">
        <f>((((K22*Info!$X$4)+G22)*Info!$T$4*(1-Info!$W$3))+((Info!$V$4*K22)/Info!$U$4))*1000</f>
        <v>172272548.40131351</v>
      </c>
      <c r="D22" s="1">
        <f t="shared" si="0"/>
        <v>800768793.08346295</v>
      </c>
      <c r="F22" s="40">
        <v>597549.95702667837</v>
      </c>
      <c r="G22" s="40">
        <v>154304.72039999999</v>
      </c>
      <c r="H22" s="1">
        <f t="shared" si="1"/>
        <v>751854.67742667836</v>
      </c>
      <c r="J22" s="40">
        <v>0</v>
      </c>
      <c r="K22" s="40">
        <v>0</v>
      </c>
      <c r="L22" s="1">
        <f t="shared" si="2"/>
        <v>0</v>
      </c>
      <c r="Q22" s="57">
        <f t="shared" si="3"/>
        <v>663717.36644000001</v>
      </c>
      <c r="R22" s="57">
        <f t="shared" si="4"/>
        <v>597549.95702667837</v>
      </c>
      <c r="S22" s="1">
        <v>550232.46959999995</v>
      </c>
      <c r="T22" s="1">
        <v>154304.72039999999</v>
      </c>
      <c r="U22">
        <f t="shared" si="5"/>
        <v>6.1288050080664271E-2</v>
      </c>
      <c r="W22">
        <v>311.74</v>
      </c>
    </row>
    <row r="23" spans="1:23" x14ac:dyDescent="0.25">
      <c r="A23">
        <v>2045</v>
      </c>
      <c r="B23" s="1">
        <f>((((J23*Info!$X$3)+F23)*Info!$T$3*(1-Info!$W$3))+((Info!$V$3*J23)/Info!$U$3))*1000</f>
        <v>651027347.69867206</v>
      </c>
      <c r="C23" s="1">
        <f>((((K23*Info!$X$4)+G23)*Info!$T$4*(1-Info!$W$3))+((Info!$V$4*K23)/Info!$U$4))*1000</f>
        <v>185297843.44343835</v>
      </c>
      <c r="D23" s="1">
        <f t="shared" si="0"/>
        <v>836325191.14211035</v>
      </c>
      <c r="F23" s="40">
        <v>618971.65962745645</v>
      </c>
      <c r="G23" s="40">
        <v>165971.49220000001</v>
      </c>
      <c r="H23" s="1">
        <f t="shared" si="1"/>
        <v>784943.15182745643</v>
      </c>
      <c r="J23" s="40">
        <v>0</v>
      </c>
      <c r="K23" s="40">
        <v>0</v>
      </c>
      <c r="L23" s="1">
        <f t="shared" si="2"/>
        <v>0</v>
      </c>
      <c r="Q23" s="57">
        <f t="shared" si="3"/>
        <v>687511.1193599999</v>
      </c>
      <c r="R23" s="57">
        <f t="shared" si="4"/>
        <v>618971.65962745645</v>
      </c>
      <c r="S23" s="1">
        <v>599263.13780000003</v>
      </c>
      <c r="T23" s="1">
        <v>165971.49220000001</v>
      </c>
      <c r="U23">
        <f t="shared" si="5"/>
        <v>6.3485179151415702E-2</v>
      </c>
      <c r="W23">
        <v>337.99</v>
      </c>
    </row>
    <row r="24" spans="1:23" x14ac:dyDescent="0.25">
      <c r="A24">
        <v>2046</v>
      </c>
      <c r="B24" s="1">
        <f>((((J24*Info!$X$3)+F24)*Info!$T$3*(1-Info!$W$3))+((Info!$V$3*J24)/Info!$U$3))*1000</f>
        <v>582657157.77109182</v>
      </c>
      <c r="C24" s="1">
        <f>((((K24*Info!$X$4)+G24)*Info!$T$4*(1-Info!$W$3))+((Info!$V$4*K24)/Info!$U$4))*1000</f>
        <v>193319620.9840529</v>
      </c>
      <c r="D24" s="1">
        <f t="shared" si="0"/>
        <v>775976778.75514472</v>
      </c>
      <c r="F24" s="40">
        <v>553967.92348931462</v>
      </c>
      <c r="G24" s="40">
        <v>173156.60760000002</v>
      </c>
      <c r="H24" s="1">
        <f t="shared" si="1"/>
        <v>727124.53108931461</v>
      </c>
      <c r="J24" s="40">
        <v>0</v>
      </c>
      <c r="K24" s="40">
        <v>0</v>
      </c>
      <c r="L24" s="1">
        <f t="shared" si="2"/>
        <v>0</v>
      </c>
      <c r="Q24" s="57">
        <f t="shared" si="3"/>
        <v>615309.44307999988</v>
      </c>
      <c r="R24" s="57">
        <f t="shared" si="4"/>
        <v>553967.92348931462</v>
      </c>
      <c r="S24" s="1">
        <v>651890.14240000001</v>
      </c>
      <c r="T24" s="1">
        <v>173156.60760000002</v>
      </c>
      <c r="U24">
        <f t="shared" si="5"/>
        <v>5.6818034105186786E-2</v>
      </c>
      <c r="W24">
        <v>366.46</v>
      </c>
    </row>
    <row r="25" spans="1:23" x14ac:dyDescent="0.25">
      <c r="A25">
        <v>2047</v>
      </c>
      <c r="B25" s="1">
        <f>((((J25*Info!$X$3)+F25)*Info!$T$3*(1-Info!$W$3))+((Info!$V$3*J25)/Info!$U$3))*1000</f>
        <v>582657157.77109182</v>
      </c>
      <c r="C25" s="1">
        <f>((((K25*Info!$X$4)+G25)*Info!$T$4*(1-Info!$W$3))+((Info!$V$4*K25)/Info!$U$4))*1000</f>
        <v>208849274.52796552</v>
      </c>
      <c r="D25" s="1">
        <f t="shared" si="0"/>
        <v>791506432.29905736</v>
      </c>
      <c r="F25" s="40">
        <v>553967.92348931462</v>
      </c>
      <c r="G25" s="40">
        <v>187066.53619999997</v>
      </c>
      <c r="H25" s="1">
        <f t="shared" si="1"/>
        <v>741034.45968931459</v>
      </c>
      <c r="J25" s="40">
        <v>0</v>
      </c>
      <c r="K25" s="40">
        <v>0</v>
      </c>
      <c r="L25" s="1">
        <f t="shared" si="2"/>
        <v>0</v>
      </c>
      <c r="Q25" s="57">
        <f>AVERAGE(S24:S28)</f>
        <v>615309.44307999988</v>
      </c>
      <c r="R25" s="57">
        <f t="shared" si="4"/>
        <v>553967.92348931462</v>
      </c>
      <c r="S25" s="1">
        <v>719704.11380000005</v>
      </c>
      <c r="T25" s="1">
        <v>187066.53619999997</v>
      </c>
      <c r="U25">
        <f t="shared" si="5"/>
        <v>5.6818034105186786E-2</v>
      </c>
      <c r="W25">
        <v>397.34</v>
      </c>
    </row>
    <row r="26" spans="1:23" x14ac:dyDescent="0.25">
      <c r="A26">
        <v>2048</v>
      </c>
      <c r="B26" s="1">
        <f>((((J26*Info!$X$3)+F26)*Info!$T$3*(1-Info!$W$3))+((Info!$V$3*J26)/Info!$U$3))*1000</f>
        <v>582657157.77109182</v>
      </c>
      <c r="C26" s="1">
        <f>((((K26*Info!$X$4)+G26)*Info!$T$4*(1-Info!$W$3))+((Info!$V$4*K26)/Info!$U$4))*1000</f>
        <v>224784595.29513732</v>
      </c>
      <c r="D26" s="1">
        <f t="shared" si="0"/>
        <v>807441753.0662291</v>
      </c>
      <c r="F26" s="40">
        <v>553967.92348931462</v>
      </c>
      <c r="G26" s="40">
        <v>201339.82140000002</v>
      </c>
      <c r="H26" s="1">
        <f t="shared" si="1"/>
        <v>755307.74488931464</v>
      </c>
      <c r="J26" s="40">
        <v>0</v>
      </c>
      <c r="K26" s="40">
        <v>0</v>
      </c>
      <c r="L26" s="1">
        <f t="shared" si="2"/>
        <v>0</v>
      </c>
      <c r="Q26" s="57">
        <f>AVERAGE(S24:S28)</f>
        <v>615309.44307999988</v>
      </c>
      <c r="R26" s="57">
        <f t="shared" si="4"/>
        <v>553967.92348931462</v>
      </c>
      <c r="S26" s="1">
        <v>797496.96859999991</v>
      </c>
      <c r="T26" s="1">
        <v>201339.82140000002</v>
      </c>
      <c r="U26">
        <f t="shared" si="5"/>
        <v>5.6818034105186786E-2</v>
      </c>
      <c r="W26">
        <v>430.8</v>
      </c>
    </row>
    <row r="27" spans="1:23" x14ac:dyDescent="0.25">
      <c r="A27">
        <v>2049</v>
      </c>
      <c r="B27" s="1">
        <f>((((J27*Info!$X$3)+F27)*Info!$T$3*(1-Info!$W$3))+((Info!$V$3*J27)/Info!$U$3))*1000</f>
        <v>582657157.77109182</v>
      </c>
      <c r="C27" s="1">
        <f>((((K27*Info!$X$4)+G27)*Info!$T$4*(1-Info!$W$3))+((Info!$V$4*K27)/Info!$U$4))*1000</f>
        <v>236103542.86497205</v>
      </c>
      <c r="D27" s="1">
        <f t="shared" si="0"/>
        <v>818760700.63606381</v>
      </c>
      <c r="F27" s="40">
        <v>553967.92348931462</v>
      </c>
      <c r="G27" s="40">
        <v>211478.21580000001</v>
      </c>
      <c r="H27" s="1">
        <f t="shared" si="1"/>
        <v>765446.13928931463</v>
      </c>
      <c r="J27" s="40">
        <v>0</v>
      </c>
      <c r="K27" s="40">
        <v>0</v>
      </c>
      <c r="L27" s="1">
        <f t="shared" si="2"/>
        <v>0</v>
      </c>
      <c r="Q27" s="57">
        <f>AVERAGE(S24:S28)</f>
        <v>615309.44307999988</v>
      </c>
      <c r="R27" s="57">
        <f t="shared" si="4"/>
        <v>553967.92348931462</v>
      </c>
      <c r="S27" s="1">
        <v>669201.23419999995</v>
      </c>
      <c r="T27" s="1">
        <v>211478.21580000001</v>
      </c>
      <c r="U27">
        <f t="shared" si="5"/>
        <v>5.6818034105186786E-2</v>
      </c>
      <c r="W27">
        <v>467.1</v>
      </c>
    </row>
    <row r="28" spans="1:23" x14ac:dyDescent="0.25">
      <c r="A28">
        <v>2050</v>
      </c>
      <c r="B28" s="1">
        <f>((((J28*Info!$X$3)+F28)*Info!$T$3*(1-Info!$W$3))+((Info!$V$3*J28)/Info!$U$3))*1000</f>
        <v>582657157.77109182</v>
      </c>
      <c r="C28" s="1">
        <f>((((K28*Info!$X$4)+G28)*Info!$T$4*(1-Info!$W$3))+((Info!$V$4*K28)/Info!$U$4))*1000</f>
        <v>251313099.91383165</v>
      </c>
      <c r="D28" s="1">
        <f t="shared" si="0"/>
        <v>833970257.68492341</v>
      </c>
      <c r="F28" s="40">
        <v>553967.92348931462</v>
      </c>
      <c r="G28" s="40">
        <v>225101.43359999999</v>
      </c>
      <c r="H28" s="1">
        <f t="shared" si="1"/>
        <v>779069.35708931461</v>
      </c>
      <c r="J28" s="40">
        <v>0</v>
      </c>
      <c r="K28" s="40">
        <v>0</v>
      </c>
      <c r="L28" s="1">
        <f t="shared" si="2"/>
        <v>0</v>
      </c>
      <c r="Q28" s="57">
        <f>AVERAGE(S24:S28)</f>
        <v>615309.44307999988</v>
      </c>
      <c r="R28" s="57">
        <f t="shared" si="4"/>
        <v>553967.92348931462</v>
      </c>
      <c r="S28" s="1">
        <v>238254.75639999998</v>
      </c>
      <c r="T28" s="1">
        <v>225101.43359999999</v>
      </c>
      <c r="U28">
        <f t="shared" si="5"/>
        <v>5.6818034105186786E-2</v>
      </c>
      <c r="W28">
        <v>503.39</v>
      </c>
    </row>
    <row r="29" spans="1:23" x14ac:dyDescent="0.25">
      <c r="Q29" s="57">
        <f>SUM(Q3:Q28)</f>
        <v>10829474.352120003</v>
      </c>
      <c r="R29" s="57">
        <f>SUM(R3:R28)</f>
        <v>9749860.8005999997</v>
      </c>
      <c r="S29" s="57">
        <f>SUM(S3:S28)</f>
        <v>9749860.8006000016</v>
      </c>
      <c r="W29">
        <f>SUM(W3:W28)</f>
        <v>5750.8600000000006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CA6D-D60A-4908-9F69-DA9401C0A042}">
  <sheetPr codeName="Sheet11">
    <tabColor theme="2" tint="-9.9978637043366805E-2"/>
  </sheetPr>
  <dimension ref="A1:W29"/>
  <sheetViews>
    <sheetView workbookViewId="0">
      <selection activeCell="F3" sqref="F3:F28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13.7109375" bestFit="1" customWidth="1"/>
    <col min="4" max="4" width="15.28515625" bestFit="1" customWidth="1"/>
    <col min="5" max="5" width="2" customWidth="1"/>
    <col min="6" max="6" width="11.5703125" bestFit="1" customWidth="1"/>
    <col min="7" max="7" width="10" bestFit="1" customWidth="1"/>
    <col min="8" max="8" width="11.5703125" bestFit="1" customWidth="1"/>
    <col min="9" max="9" width="2.7109375" customWidth="1"/>
    <col min="10" max="10" width="9" bestFit="1" customWidth="1"/>
    <col min="11" max="11" width="6.140625" bestFit="1" customWidth="1"/>
    <col min="12" max="12" width="9" bestFit="1" customWidth="1"/>
    <col min="17" max="19" width="12.5703125" bestFit="1" customWidth="1"/>
    <col min="20" max="20" width="10" bestFit="1" customWidth="1"/>
    <col min="21" max="21" width="12" bestFit="1" customWidth="1"/>
    <col min="23" max="23" width="8" bestFit="1" customWidth="1"/>
  </cols>
  <sheetData>
    <row r="1" spans="1:23" x14ac:dyDescent="0.25">
      <c r="B1" s="59" t="s">
        <v>48</v>
      </c>
      <c r="C1" s="59"/>
      <c r="D1" s="59"/>
      <c r="F1" s="59" t="s">
        <v>46</v>
      </c>
      <c r="G1" s="59"/>
      <c r="H1" s="59"/>
      <c r="J1" s="59" t="s">
        <v>47</v>
      </c>
      <c r="K1" s="59"/>
      <c r="L1" s="59"/>
    </row>
    <row r="2" spans="1:23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23" x14ac:dyDescent="0.25">
      <c r="A3">
        <v>2025</v>
      </c>
      <c r="B3" s="1">
        <f>((((J3*Info!$X$3)+F3)*Info!$T$3*(1-Info!$W$3))+((Info!$V$3*J3)/Info!$U$3))*1000</f>
        <v>170686886.42231026</v>
      </c>
      <c r="C3" s="1">
        <f>((((K3*Info!$X$4)+G3)*Info!$T$4*(1-Info!$W$3))+((Info!$V$4*K3)/Info!$U$4))*1000</f>
        <v>42831071.758769535</v>
      </c>
      <c r="D3" s="1">
        <f t="shared" ref="D3:D28" si="0">SUM(B3:C3)</f>
        <v>213517958.1810798</v>
      </c>
      <c r="F3" s="40">
        <v>159050.773674097</v>
      </c>
      <c r="G3" s="40">
        <v>38363.840400000008</v>
      </c>
      <c r="H3" s="1">
        <f t="shared" ref="H3:H28" si="1">SUM(F3:G3)</f>
        <v>197414.61407409701</v>
      </c>
      <c r="J3" s="40">
        <v>26010</v>
      </c>
      <c r="K3" s="40">
        <v>0</v>
      </c>
      <c r="L3" s="1">
        <f t="shared" ref="L3:L28" si="2">SUM(J3:K3)</f>
        <v>26010</v>
      </c>
      <c r="Q3" s="57">
        <f t="shared" ref="Q3:Q24" si="3">AVERAGE(S3:S7)</f>
        <v>179545.69392000002</v>
      </c>
      <c r="R3" s="57">
        <f>$S$29*U3</f>
        <v>159050.773674097</v>
      </c>
      <c r="S3" s="1">
        <v>149469.35960000003</v>
      </c>
      <c r="T3" s="1">
        <v>58738.954302499995</v>
      </c>
      <c r="U3">
        <f>Q3/$Q$29</f>
        <v>1.2790712576248961E-2</v>
      </c>
      <c r="W3">
        <v>84.49</v>
      </c>
    </row>
    <row r="4" spans="1:23" x14ac:dyDescent="0.25">
      <c r="A4">
        <v>2026</v>
      </c>
      <c r="B4" s="1">
        <f>((((J4*Info!$X$3)+F4)*Info!$T$3*(1-Info!$W$3))+((Info!$V$3*J4)/Info!$U$3))*1000</f>
        <v>180816332.13597739</v>
      </c>
      <c r="C4" s="1">
        <f>((((K4*Info!$X$4)+G4)*Info!$T$4*(1-Info!$W$3))+((Info!$V$4*K4)/Info!$U$4))*1000</f>
        <v>46719567.809681058</v>
      </c>
      <c r="D4" s="1">
        <f t="shared" si="0"/>
        <v>227535899.94565845</v>
      </c>
      <c r="F4" s="40">
        <v>171827.45343588013</v>
      </c>
      <c r="G4" s="40">
        <v>41846.770800000013</v>
      </c>
      <c r="H4" s="1">
        <f t="shared" si="1"/>
        <v>213674.22423588013</v>
      </c>
      <c r="J4" s="40">
        <v>690</v>
      </c>
      <c r="K4" s="40">
        <v>0</v>
      </c>
      <c r="L4" s="1">
        <f t="shared" si="2"/>
        <v>690</v>
      </c>
      <c r="Q4" s="57">
        <f t="shared" si="3"/>
        <v>193968.74752000003</v>
      </c>
      <c r="R4" s="57">
        <f t="shared" ref="R4:R28" si="4">$S$29*U4</f>
        <v>171827.45343588013</v>
      </c>
      <c r="S4" s="1">
        <v>167164.62920000002</v>
      </c>
      <c r="T4" s="1">
        <v>56774.817992090007</v>
      </c>
      <c r="U4">
        <f t="shared" ref="U4:U28" si="5">Q4/$Q$29</f>
        <v>1.3818201061445561E-2</v>
      </c>
      <c r="W4">
        <v>80</v>
      </c>
    </row>
    <row r="5" spans="1:23" x14ac:dyDescent="0.25">
      <c r="A5">
        <v>2027</v>
      </c>
      <c r="B5" s="1">
        <f>((((J5*Info!$X$3)+F5)*Info!$T$3*(1-Info!$W$3))+((Info!$V$3*J5)/Info!$U$3))*1000</f>
        <v>194792850.97549713</v>
      </c>
      <c r="C5" s="1">
        <f>((((K5*Info!$X$4)+G5)*Info!$T$4*(1-Info!$W$3))+((Info!$V$4*K5)/Info!$U$4))*1000</f>
        <v>58264818.761064529</v>
      </c>
      <c r="D5" s="1">
        <f t="shared" si="0"/>
        <v>253057669.73656166</v>
      </c>
      <c r="F5" s="40">
        <v>184247.40895115427</v>
      </c>
      <c r="G5" s="40">
        <v>52187.86540000001</v>
      </c>
      <c r="H5" s="1">
        <f t="shared" si="1"/>
        <v>236435.27435115428</v>
      </c>
      <c r="J5" s="40">
        <v>7679</v>
      </c>
      <c r="K5" s="40">
        <v>0</v>
      </c>
      <c r="L5" s="1">
        <f t="shared" si="2"/>
        <v>7679</v>
      </c>
      <c r="Q5" s="57">
        <f t="shared" si="3"/>
        <v>207989.1102</v>
      </c>
      <c r="R5" s="57">
        <f t="shared" si="4"/>
        <v>184247.40895115427</v>
      </c>
      <c r="S5" s="1">
        <v>179924.23460000003</v>
      </c>
      <c r="T5" s="1">
        <v>63510.21915854</v>
      </c>
      <c r="U5">
        <f t="shared" si="5"/>
        <v>1.4817002120604078E-2</v>
      </c>
      <c r="W5">
        <v>80</v>
      </c>
    </row>
    <row r="6" spans="1:23" x14ac:dyDescent="0.25">
      <c r="A6">
        <v>2028</v>
      </c>
      <c r="B6" s="1">
        <f>((((J6*Info!$X$3)+F6)*Info!$T$3*(1-Info!$W$3))+((Info!$V$3*J6)/Info!$U$3))*1000</f>
        <v>209771685.5905914</v>
      </c>
      <c r="C6" s="1">
        <f>((((K6*Info!$X$4)+G6)*Info!$T$4*(1-Info!$W$3))+((Info!$V$4*K6)/Info!$U$4))*1000</f>
        <v>59718718.417475</v>
      </c>
      <c r="D6" s="1">
        <f t="shared" si="0"/>
        <v>269490404.00806642</v>
      </c>
      <c r="F6" s="40">
        <v>198759.44579404974</v>
      </c>
      <c r="G6" s="40">
        <v>53490.125</v>
      </c>
      <c r="H6" s="1">
        <f t="shared" si="1"/>
        <v>252249.57079404974</v>
      </c>
      <c r="J6" s="40">
        <v>5500</v>
      </c>
      <c r="K6" s="40">
        <v>0</v>
      </c>
      <c r="L6" s="1">
        <f t="shared" si="2"/>
        <v>5500</v>
      </c>
      <c r="Q6" s="57">
        <f t="shared" si="3"/>
        <v>224371.13503999999</v>
      </c>
      <c r="R6" s="57">
        <f t="shared" si="4"/>
        <v>198759.44579404974</v>
      </c>
      <c r="S6" s="1">
        <v>192321.285</v>
      </c>
      <c r="T6" s="1">
        <v>64167.861357410002</v>
      </c>
      <c r="U6">
        <f t="shared" si="5"/>
        <v>1.5984046378645568E-2</v>
      </c>
      <c r="W6">
        <v>86.44</v>
      </c>
    </row>
    <row r="7" spans="1:23" x14ac:dyDescent="0.25">
      <c r="A7">
        <v>2029</v>
      </c>
      <c r="B7" s="1">
        <f>((((J7*Info!$X$3)+F7)*Info!$T$3*(1-Info!$W$3))+((Info!$V$3*J7)/Info!$U$3))*1000</f>
        <v>228449374.9666284</v>
      </c>
      <c r="C7" s="1">
        <f>((((K7*Info!$X$4)+G7)*Info!$T$4*(1-Info!$W$3))+((Info!$V$4*K7)/Info!$U$4))*1000</f>
        <v>62788362.55918546</v>
      </c>
      <c r="D7" s="1">
        <f t="shared" si="0"/>
        <v>291237737.52581388</v>
      </c>
      <c r="F7" s="40">
        <v>215962.10791508315</v>
      </c>
      <c r="G7" s="40">
        <v>56239.608800000016</v>
      </c>
      <c r="H7" s="1">
        <f t="shared" si="1"/>
        <v>272201.71671508317</v>
      </c>
      <c r="J7" s="40">
        <f>AVERAGE($J$3:$J$6)</f>
        <v>9969.75</v>
      </c>
      <c r="K7" s="40">
        <v>0</v>
      </c>
      <c r="L7" s="1">
        <f t="shared" si="2"/>
        <v>9969.75</v>
      </c>
      <c r="Q7" s="57">
        <f t="shared" si="3"/>
        <v>243790.49300000002</v>
      </c>
      <c r="R7" s="57">
        <f t="shared" si="4"/>
        <v>215962.10791508315</v>
      </c>
      <c r="S7" s="1">
        <v>208848.96119999999</v>
      </c>
      <c r="T7" s="1">
        <v>65380.827098350004</v>
      </c>
      <c r="U7">
        <f t="shared" si="5"/>
        <v>1.7367468173168397E-2</v>
      </c>
      <c r="W7">
        <v>93.47</v>
      </c>
    </row>
    <row r="8" spans="1:23" x14ac:dyDescent="0.25">
      <c r="A8">
        <v>2030</v>
      </c>
      <c r="B8" s="1">
        <f>((((J8*Info!$X$3)+F8)*Info!$T$3*(1-Info!$W$3))+((Info!$V$3*J8)/Info!$U$3))*1000</f>
        <v>248038865.32368788</v>
      </c>
      <c r="C8" s="1">
        <f>((((K8*Info!$X$4)+G8)*Info!$T$4*(1-Info!$W$3))+((Info!$V$4*K8)/Info!$U$4))*1000</f>
        <v>61164610.715663113</v>
      </c>
      <c r="D8" s="1">
        <f t="shared" si="0"/>
        <v>309203476.03935099</v>
      </c>
      <c r="F8" s="40">
        <v>234587.0388038196</v>
      </c>
      <c r="G8" s="40">
        <v>54785.212399999989</v>
      </c>
      <c r="H8" s="1">
        <f t="shared" si="1"/>
        <v>289372.25120381959</v>
      </c>
      <c r="J8" s="40">
        <f t="shared" ref="J8:J27" si="6">AVERAGE($J$3:$J$6)</f>
        <v>9969.75</v>
      </c>
      <c r="K8" s="40">
        <v>0</v>
      </c>
      <c r="L8" s="1">
        <f t="shared" si="2"/>
        <v>9969.75</v>
      </c>
      <c r="Q8" s="57">
        <f t="shared" si="3"/>
        <v>264815.39004000003</v>
      </c>
      <c r="R8" s="57">
        <f t="shared" si="4"/>
        <v>234587.0388038196</v>
      </c>
      <c r="S8" s="1">
        <v>221584.62760000001</v>
      </c>
      <c r="T8" s="1">
        <v>67419.936259440015</v>
      </c>
      <c r="U8">
        <f t="shared" si="5"/>
        <v>1.8865267474908774E-2</v>
      </c>
      <c r="W8">
        <v>101.15</v>
      </c>
    </row>
    <row r="9" spans="1:23" x14ac:dyDescent="0.25">
      <c r="A9">
        <v>2031</v>
      </c>
      <c r="B9" s="1">
        <f>((((J9*Info!$X$3)+F9)*Info!$T$3*(1-Info!$W$3))+((Info!$V$3*J9)/Info!$U$3))*1000</f>
        <v>270843027.08361638</v>
      </c>
      <c r="C9" s="1">
        <f>((((K9*Info!$X$4)+G9)*Info!$T$4*(1-Info!$W$3))+((Info!$V$4*K9)/Info!$U$4))*1000</f>
        <v>62807742.460532121</v>
      </c>
      <c r="D9" s="1">
        <f t="shared" si="0"/>
        <v>333650769.5441485</v>
      </c>
      <c r="F9" s="40">
        <v>256268.35511234601</v>
      </c>
      <c r="G9" s="40">
        <v>56256.967399999994</v>
      </c>
      <c r="H9" s="1">
        <f t="shared" si="1"/>
        <v>312525.32251234597</v>
      </c>
      <c r="J9" s="40">
        <f t="shared" si="6"/>
        <v>9969.75</v>
      </c>
      <c r="K9" s="40">
        <v>0</v>
      </c>
      <c r="L9" s="1">
        <f t="shared" si="2"/>
        <v>9969.75</v>
      </c>
      <c r="Q9" s="57">
        <f t="shared" si="3"/>
        <v>289290.51136</v>
      </c>
      <c r="R9" s="57">
        <f t="shared" si="4"/>
        <v>256268.35511234601</v>
      </c>
      <c r="S9" s="1">
        <v>237266.44260000001</v>
      </c>
      <c r="T9" s="1">
        <v>69965.980410720003</v>
      </c>
      <c r="U9">
        <f t="shared" si="5"/>
        <v>2.0608858397297758E-2</v>
      </c>
      <c r="W9">
        <v>109.51</v>
      </c>
    </row>
    <row r="10" spans="1:23" x14ac:dyDescent="0.25">
      <c r="A10">
        <v>2032</v>
      </c>
      <c r="B10" s="1">
        <f>((((J10*Info!$X$3)+F10)*Info!$T$3*(1-Info!$W$3))+((Info!$V$3*J10)/Info!$U$3))*1000</f>
        <v>296345717.60971951</v>
      </c>
      <c r="C10" s="1">
        <f>((((K10*Info!$X$4)+G10)*Info!$T$4*(1-Info!$W$3))+((Info!$V$4*K10)/Info!$U$4))*1000</f>
        <v>80443751.669660538</v>
      </c>
      <c r="D10" s="1">
        <f t="shared" si="0"/>
        <v>376789469.27938008</v>
      </c>
      <c r="F10" s="40">
        <v>280515.32835503342</v>
      </c>
      <c r="G10" s="40">
        <v>72053.561199999996</v>
      </c>
      <c r="H10" s="1">
        <f t="shared" si="1"/>
        <v>352568.88955503341</v>
      </c>
      <c r="J10" s="40">
        <f t="shared" si="6"/>
        <v>9969.75</v>
      </c>
      <c r="K10" s="40">
        <v>0</v>
      </c>
      <c r="L10" s="1">
        <f t="shared" si="2"/>
        <v>9969.75</v>
      </c>
      <c r="Q10" s="57">
        <f t="shared" si="3"/>
        <v>316661.89431999996</v>
      </c>
      <c r="R10" s="57">
        <f t="shared" si="4"/>
        <v>280515.32835503342</v>
      </c>
      <c r="S10" s="1">
        <v>261834.35880000002</v>
      </c>
      <c r="T10" s="1">
        <v>86134.027006439996</v>
      </c>
      <c r="U10">
        <f t="shared" si="5"/>
        <v>2.2558777020307404E-2</v>
      </c>
      <c r="W10">
        <v>118.6</v>
      </c>
    </row>
    <row r="11" spans="1:23" x14ac:dyDescent="0.25">
      <c r="A11">
        <v>2033</v>
      </c>
      <c r="B11" s="1">
        <f>((((J11*Info!$X$3)+F11)*Info!$T$3*(1-Info!$W$3))+((Info!$V$3*J11)/Info!$U$3))*1000</f>
        <v>322826275.97031456</v>
      </c>
      <c r="C11" s="1">
        <f>((((K11*Info!$X$4)+G11)*Info!$T$4*(1-Info!$W$3))+((Info!$V$4*K11)/Info!$U$4))*1000</f>
        <v>103769214.52906774</v>
      </c>
      <c r="D11" s="1">
        <f t="shared" si="0"/>
        <v>426595490.49938232</v>
      </c>
      <c r="F11" s="40">
        <v>305692.0205696678</v>
      </c>
      <c r="G11" s="40">
        <v>92946.205199999997</v>
      </c>
      <c r="H11" s="1">
        <f t="shared" si="1"/>
        <v>398638.22576966777</v>
      </c>
      <c r="J11" s="40">
        <f t="shared" si="6"/>
        <v>9969.75</v>
      </c>
      <c r="K11" s="40">
        <v>0</v>
      </c>
      <c r="L11" s="1">
        <f t="shared" si="2"/>
        <v>9969.75</v>
      </c>
      <c r="Q11" s="57">
        <f t="shared" si="3"/>
        <v>345082.79772000003</v>
      </c>
      <c r="R11" s="57">
        <f t="shared" si="4"/>
        <v>305692.0205696678</v>
      </c>
      <c r="S11" s="1">
        <v>289418.0748</v>
      </c>
      <c r="T11" s="1">
        <v>108282.62969318999</v>
      </c>
      <c r="U11">
        <f t="shared" si="5"/>
        <v>2.458346276247125E-2</v>
      </c>
      <c r="W11">
        <v>128.47999999999999</v>
      </c>
    </row>
    <row r="12" spans="1:23" x14ac:dyDescent="0.25">
      <c r="A12">
        <v>2034</v>
      </c>
      <c r="B12" s="1">
        <f>((((J12*Info!$X$3)+F12)*Info!$T$3*(1-Info!$W$3))+((Info!$V$3*J12)/Info!$U$3))*1000</f>
        <v>344712026.791825</v>
      </c>
      <c r="C12" s="1">
        <f>((((K12*Info!$X$4)+G12)*Info!$T$4*(1-Info!$W$3))+((Info!$V$4*K12)/Info!$U$4))*1000</f>
        <v>116156000.40162568</v>
      </c>
      <c r="D12" s="1">
        <f t="shared" si="0"/>
        <v>460868027.19345069</v>
      </c>
      <c r="F12" s="40">
        <v>326500.14722681919</v>
      </c>
      <c r="G12" s="40">
        <v>104041.06359999999</v>
      </c>
      <c r="H12" s="1">
        <f t="shared" si="1"/>
        <v>430541.21082681918</v>
      </c>
      <c r="J12" s="40">
        <f t="shared" si="6"/>
        <v>9969.75</v>
      </c>
      <c r="K12" s="40">
        <v>0</v>
      </c>
      <c r="L12" s="1">
        <f t="shared" si="2"/>
        <v>9969.75</v>
      </c>
      <c r="Q12" s="57">
        <f t="shared" si="3"/>
        <v>368572.21216</v>
      </c>
      <c r="R12" s="57">
        <f t="shared" si="4"/>
        <v>326500.14722681919</v>
      </c>
      <c r="S12" s="1">
        <v>313973.44640000002</v>
      </c>
      <c r="T12" s="1">
        <v>119148.16474319002</v>
      </c>
      <c r="U12">
        <f t="shared" si="5"/>
        <v>2.6256832600125506E-2</v>
      </c>
      <c r="W12">
        <v>139.19999999999999</v>
      </c>
    </row>
    <row r="13" spans="1:23" x14ac:dyDescent="0.25">
      <c r="A13">
        <v>2035</v>
      </c>
      <c r="B13" s="1">
        <f>((((J13*Info!$X$3)+F13)*Info!$T$3*(1-Info!$W$3))+((Info!$V$3*J13)/Info!$U$3))*1000</f>
        <v>368863359.84461427</v>
      </c>
      <c r="C13" s="1">
        <f>((((K13*Info!$X$4)+G13)*Info!$T$4*(1-Info!$W$3))+((Info!$V$4*K13)/Info!$U$4))*1000</f>
        <v>133106913.25101204</v>
      </c>
      <c r="D13" s="1">
        <f t="shared" si="0"/>
        <v>501970273.09562629</v>
      </c>
      <c r="F13" s="40">
        <v>349462.30197307351</v>
      </c>
      <c r="G13" s="40">
        <v>119224.01580000001</v>
      </c>
      <c r="H13" s="1">
        <f t="shared" si="1"/>
        <v>468686.3177730735</v>
      </c>
      <c r="J13" s="40">
        <f t="shared" si="6"/>
        <v>9969.75</v>
      </c>
      <c r="K13" s="40">
        <v>0</v>
      </c>
      <c r="L13" s="1">
        <f t="shared" si="2"/>
        <v>9969.75</v>
      </c>
      <c r="Q13" s="57">
        <f t="shared" si="3"/>
        <v>394493.21783999994</v>
      </c>
      <c r="R13" s="57">
        <f t="shared" si="4"/>
        <v>349462.30197307351</v>
      </c>
      <c r="S13" s="1">
        <v>343960.23419999995</v>
      </c>
      <c r="T13" s="1">
        <v>136230.00032519002</v>
      </c>
      <c r="U13">
        <f t="shared" si="5"/>
        <v>2.8103427336549112E-2</v>
      </c>
      <c r="W13">
        <v>150.84</v>
      </c>
    </row>
    <row r="14" spans="1:23" x14ac:dyDescent="0.25">
      <c r="A14">
        <v>2036</v>
      </c>
      <c r="B14" s="1">
        <f>((((J14*Info!$X$3)+F14)*Info!$T$3*(1-Info!$W$3))+((Info!$V$3*J14)/Info!$U$3))*1000</f>
        <v>396435878.17546552</v>
      </c>
      <c r="C14" s="1">
        <f>((((K14*Info!$X$4)+G14)*Info!$T$4*(1-Info!$W$3))+((Info!$V$4*K14)/Info!$U$4))*1000</f>
        <v>140725700.80059981</v>
      </c>
      <c r="D14" s="1">
        <f t="shared" si="0"/>
        <v>537161578.9760654</v>
      </c>
      <c r="F14" s="40">
        <v>375677.1875561208</v>
      </c>
      <c r="G14" s="40">
        <v>126048.17259999996</v>
      </c>
      <c r="H14" s="1">
        <f t="shared" si="1"/>
        <v>501725.36015612073</v>
      </c>
      <c r="J14" s="40">
        <f t="shared" si="6"/>
        <v>9969.75</v>
      </c>
      <c r="K14" s="40">
        <v>0</v>
      </c>
      <c r="L14" s="1">
        <f t="shared" si="2"/>
        <v>9969.75</v>
      </c>
      <c r="Q14" s="57">
        <f t="shared" si="3"/>
        <v>424086.09384000005</v>
      </c>
      <c r="R14" s="57">
        <f t="shared" si="4"/>
        <v>375677.1875561208</v>
      </c>
      <c r="S14" s="1">
        <v>374123.35739999998</v>
      </c>
      <c r="T14" s="1">
        <v>143012.16512273002</v>
      </c>
      <c r="U14">
        <f t="shared" si="5"/>
        <v>3.0211603606091014E-2</v>
      </c>
      <c r="W14">
        <v>163.47</v>
      </c>
    </row>
    <row r="15" spans="1:23" x14ac:dyDescent="0.25">
      <c r="A15">
        <v>2037</v>
      </c>
      <c r="B15" s="1">
        <f>((((J15*Info!$X$3)+F15)*Info!$T$3*(1-Info!$W$3))+((Info!$V$3*J15)/Info!$U$3))*1000</f>
        <v>429189535.85763556</v>
      </c>
      <c r="C15" s="1">
        <f>((((K15*Info!$X$4)+G15)*Info!$T$4*(1-Info!$W$3))+((Info!$V$4*K15)/Info!$U$4))*1000</f>
        <v>154134404.74923196</v>
      </c>
      <c r="D15" s="1">
        <f t="shared" si="0"/>
        <v>583323940.60686755</v>
      </c>
      <c r="F15" s="40">
        <v>406818.10033968941</v>
      </c>
      <c r="G15" s="40">
        <v>138058.36420000001</v>
      </c>
      <c r="H15" s="1">
        <f t="shared" si="1"/>
        <v>544876.46453968948</v>
      </c>
      <c r="J15" s="40">
        <f t="shared" si="6"/>
        <v>9969.75</v>
      </c>
      <c r="K15" s="40">
        <v>0</v>
      </c>
      <c r="L15" s="1">
        <f t="shared" si="2"/>
        <v>9969.75</v>
      </c>
      <c r="Q15" s="57">
        <f t="shared" si="3"/>
        <v>459239.75367999997</v>
      </c>
      <c r="R15" s="57">
        <f t="shared" si="4"/>
        <v>406818.10033968941</v>
      </c>
      <c r="S15" s="1">
        <v>403938.87580000004</v>
      </c>
      <c r="T15" s="1">
        <v>156267.44017198999</v>
      </c>
      <c r="U15">
        <f t="shared" si="5"/>
        <v>3.2715926317483976E-2</v>
      </c>
      <c r="W15">
        <v>177.16</v>
      </c>
    </row>
    <row r="16" spans="1:23" x14ac:dyDescent="0.25">
      <c r="A16">
        <v>2038</v>
      </c>
      <c r="B16" s="1">
        <f>((((J16*Info!$X$3)+F16)*Info!$T$3*(1-Info!$W$3))+((Info!$V$3*J16)/Info!$U$3))*1000</f>
        <v>464562476.32196742</v>
      </c>
      <c r="C16" s="1">
        <f>((((K16*Info!$X$4)+G16)*Info!$T$4*(1-Info!$W$3))+((Info!$V$4*K16)/Info!$U$4))*1000</f>
        <v>167577603.68524137</v>
      </c>
      <c r="D16" s="1">
        <f t="shared" si="0"/>
        <v>632140080.00720882</v>
      </c>
      <c r="F16" s="40">
        <v>440449.32603628607</v>
      </c>
      <c r="G16" s="40">
        <v>150099.45299999998</v>
      </c>
      <c r="H16" s="1">
        <f t="shared" si="1"/>
        <v>590548.77903628605</v>
      </c>
      <c r="J16" s="40">
        <f t="shared" si="6"/>
        <v>9969.75</v>
      </c>
      <c r="K16" s="40">
        <v>0</v>
      </c>
      <c r="L16" s="1">
        <f t="shared" si="2"/>
        <v>9969.75</v>
      </c>
      <c r="Q16" s="57">
        <f t="shared" si="3"/>
        <v>497204.62248000002</v>
      </c>
      <c r="R16" s="57">
        <f t="shared" si="4"/>
        <v>440449.32603628607</v>
      </c>
      <c r="S16" s="1">
        <v>406865.147</v>
      </c>
      <c r="T16" s="1">
        <v>168245.18948378999</v>
      </c>
      <c r="U16">
        <f t="shared" si="5"/>
        <v>3.5420517634679079E-2</v>
      </c>
      <c r="W16">
        <v>192.04</v>
      </c>
    </row>
    <row r="17" spans="1:23" x14ac:dyDescent="0.25">
      <c r="A17">
        <v>2039</v>
      </c>
      <c r="B17" s="1">
        <f>((((J17*Info!$X$3)+F17)*Info!$T$3*(1-Info!$W$3))+((Info!$V$3*J17)/Info!$U$3))*1000</f>
        <v>511029440.86074829</v>
      </c>
      <c r="C17" s="1">
        <f>((((K17*Info!$X$4)+G17)*Info!$T$4*(1-Info!$W$3))+((Info!$V$4*K17)/Info!$U$4))*1000</f>
        <v>181529882.46108374</v>
      </c>
      <c r="D17" s="1">
        <f t="shared" si="0"/>
        <v>692559323.32183206</v>
      </c>
      <c r="F17" s="40">
        <v>484628.32137356297</v>
      </c>
      <c r="G17" s="40">
        <v>162596.52519999997</v>
      </c>
      <c r="H17" s="1">
        <f t="shared" si="1"/>
        <v>647224.84657356294</v>
      </c>
      <c r="J17" s="40">
        <f t="shared" si="6"/>
        <v>9969.75</v>
      </c>
      <c r="K17" s="40">
        <v>0</v>
      </c>
      <c r="L17" s="1">
        <f t="shared" si="2"/>
        <v>9969.75</v>
      </c>
      <c r="Q17" s="57">
        <f t="shared" si="3"/>
        <v>547076.42247999995</v>
      </c>
      <c r="R17" s="57">
        <f t="shared" si="4"/>
        <v>484628.32137356297</v>
      </c>
      <c r="S17" s="1">
        <v>443578.47479999997</v>
      </c>
      <c r="T17" s="1">
        <v>182057.27105898998</v>
      </c>
      <c r="U17">
        <f t="shared" si="5"/>
        <v>3.8973350596211417E-2</v>
      </c>
      <c r="W17">
        <v>208.17</v>
      </c>
    </row>
    <row r="18" spans="1:23" x14ac:dyDescent="0.25">
      <c r="A18">
        <v>2040</v>
      </c>
      <c r="B18" s="1">
        <f>((((J18*Info!$X$3)+F18)*Info!$T$3*(1-Info!$W$3))+((Info!$V$3*J18)/Info!$U$3))*1000</f>
        <v>561491690.27696609</v>
      </c>
      <c r="C18" s="1">
        <f>((((K18*Info!$X$4)+G18)*Info!$T$4*(1-Info!$W$3))+((Info!$V$4*K18)/Info!$U$4))*1000</f>
        <v>196687751.28804609</v>
      </c>
      <c r="D18" s="1">
        <f t="shared" si="0"/>
        <v>758179441.56501222</v>
      </c>
      <c r="F18" s="40">
        <v>532605.87927509053</v>
      </c>
      <c r="G18" s="40">
        <v>176173.44580000004</v>
      </c>
      <c r="H18" s="1">
        <f t="shared" si="1"/>
        <v>708779.32507509063</v>
      </c>
      <c r="J18" s="40">
        <f t="shared" si="6"/>
        <v>9969.75</v>
      </c>
      <c r="K18" s="40">
        <v>0</v>
      </c>
      <c r="L18" s="1">
        <f t="shared" si="2"/>
        <v>9969.75</v>
      </c>
      <c r="Q18" s="57">
        <f t="shared" si="3"/>
        <v>601236.25916000002</v>
      </c>
      <c r="R18" s="57">
        <f t="shared" si="4"/>
        <v>532605.87927509053</v>
      </c>
      <c r="S18" s="1">
        <v>491924.61420000007</v>
      </c>
      <c r="T18" s="1">
        <v>195710.29043633002</v>
      </c>
      <c r="U18">
        <f t="shared" si="5"/>
        <v>4.2831660361407634E-2</v>
      </c>
      <c r="W18">
        <v>225.66</v>
      </c>
    </row>
    <row r="19" spans="1:23" x14ac:dyDescent="0.25">
      <c r="A19">
        <v>2041</v>
      </c>
      <c r="B19" s="1">
        <f>((((J19*Info!$X$3)+F19)*Info!$T$3*(1-Info!$W$3))+((Info!$V$3*J19)/Info!$U$3))*1000</f>
        <v>617852575.53357804</v>
      </c>
      <c r="C19" s="1">
        <f>((((K19*Info!$X$4)+G19)*Info!$T$4*(1-Info!$W$3))+((Info!$V$4*K19)/Info!$U$4))*1000</f>
        <v>220243239.08276489</v>
      </c>
      <c r="D19" s="1">
        <f t="shared" si="0"/>
        <v>838095814.6163429</v>
      </c>
      <c r="F19" s="40">
        <v>586191.63232936116</v>
      </c>
      <c r="G19" s="40">
        <v>197272.12339999998</v>
      </c>
      <c r="H19" s="1">
        <f t="shared" si="1"/>
        <v>783463.7557293612</v>
      </c>
      <c r="J19" s="40">
        <f t="shared" si="6"/>
        <v>9969.75</v>
      </c>
      <c r="K19" s="40">
        <v>0</v>
      </c>
      <c r="L19" s="1">
        <f t="shared" si="2"/>
        <v>9969.75</v>
      </c>
      <c r="Q19" s="57">
        <f t="shared" si="3"/>
        <v>661726.95023999992</v>
      </c>
      <c r="R19" s="57">
        <f t="shared" si="4"/>
        <v>586191.63232936116</v>
      </c>
      <c r="S19" s="1">
        <v>549891.65659999999</v>
      </c>
      <c r="T19" s="1">
        <v>219481.42750316998</v>
      </c>
      <c r="U19">
        <f t="shared" si="5"/>
        <v>4.7140975869067153E-2</v>
      </c>
      <c r="W19">
        <v>244.63</v>
      </c>
    </row>
    <row r="20" spans="1:23" x14ac:dyDescent="0.25">
      <c r="A20">
        <v>2042</v>
      </c>
      <c r="B20" s="1">
        <f>((((J20*Info!$X$3)+F20)*Info!$T$3*(1-Info!$W$3))+((Info!$V$3*J20)/Info!$U$3))*1000</f>
        <v>677836252.41898715</v>
      </c>
      <c r="C20" s="1">
        <f>((((K20*Info!$X$4)+G20)*Info!$T$4*(1-Info!$W$3))+((Info!$V$4*K20)/Info!$U$4))*1000</f>
        <v>230650412.00948077</v>
      </c>
      <c r="D20" s="1">
        <f t="shared" si="0"/>
        <v>908486664.42846799</v>
      </c>
      <c r="F20" s="40">
        <v>643221.79575270088</v>
      </c>
      <c r="G20" s="40">
        <v>206593.84020000004</v>
      </c>
      <c r="H20" s="1">
        <f t="shared" si="1"/>
        <v>849815.63595270086</v>
      </c>
      <c r="J20" s="40">
        <f t="shared" si="6"/>
        <v>9969.75</v>
      </c>
      <c r="K20" s="40">
        <v>0</v>
      </c>
      <c r="L20" s="1">
        <f t="shared" si="2"/>
        <v>9969.75</v>
      </c>
      <c r="Q20" s="57">
        <f t="shared" si="3"/>
        <v>726105.89055999997</v>
      </c>
      <c r="R20" s="57">
        <f t="shared" si="4"/>
        <v>643221.79575270088</v>
      </c>
      <c r="S20" s="1">
        <v>593763.21979999996</v>
      </c>
      <c r="T20" s="1">
        <v>228824.58080235001</v>
      </c>
      <c r="U20">
        <f t="shared" si="5"/>
        <v>5.172728759628413E-2</v>
      </c>
      <c r="W20">
        <v>265.20999999999998</v>
      </c>
    </row>
    <row r="21" spans="1:23" x14ac:dyDescent="0.25">
      <c r="A21">
        <v>2043</v>
      </c>
      <c r="B21" s="1">
        <f>((((J21*Info!$X$3)+F21)*Info!$T$3*(1-Info!$W$3))+((Info!$V$3*J21)/Info!$U$3))*1000</f>
        <v>745460222.23698437</v>
      </c>
      <c r="C21" s="1">
        <f>((((K21*Info!$X$4)+G21)*Info!$T$4*(1-Info!$W$3))+((Info!$V$4*K21)/Info!$U$4))*1000</f>
        <v>252395792.94789141</v>
      </c>
      <c r="D21" s="1">
        <f t="shared" si="0"/>
        <v>997856015.18487573</v>
      </c>
      <c r="F21" s="40">
        <v>707516.0546295438</v>
      </c>
      <c r="G21" s="40">
        <v>226071.20299999998</v>
      </c>
      <c r="H21" s="1">
        <f t="shared" si="1"/>
        <v>933587.25762954378</v>
      </c>
      <c r="J21" s="40">
        <f t="shared" si="6"/>
        <v>9969.75</v>
      </c>
      <c r="K21" s="40">
        <v>0</v>
      </c>
      <c r="L21" s="1">
        <f t="shared" si="2"/>
        <v>9969.75</v>
      </c>
      <c r="Q21" s="57">
        <f t="shared" si="3"/>
        <v>798684.96111999999</v>
      </c>
      <c r="R21" s="57">
        <f t="shared" si="4"/>
        <v>707516.0546295438</v>
      </c>
      <c r="S21" s="1">
        <v>656224.147</v>
      </c>
      <c r="T21" s="1">
        <v>268995.13479874999</v>
      </c>
      <c r="U21">
        <f t="shared" si="5"/>
        <v>5.689777099978971E-2</v>
      </c>
      <c r="W21">
        <v>287.52</v>
      </c>
    </row>
    <row r="22" spans="1:23" x14ac:dyDescent="0.25">
      <c r="A22">
        <v>2044</v>
      </c>
      <c r="B22" s="1">
        <f>((((J22*Info!$X$3)+F22)*Info!$T$3*(1-Info!$W$3))+((Info!$V$3*J22)/Info!$U$3))*1000</f>
        <v>822290214.12210917</v>
      </c>
      <c r="C22" s="1">
        <f>((((K22*Info!$X$4)+G22)*Info!$T$4*(1-Info!$W$3))+((Info!$V$4*K22)/Info!$U$4))*1000</f>
        <v>266382867.48107088</v>
      </c>
      <c r="D22" s="1">
        <f t="shared" si="0"/>
        <v>1088673081.6031799</v>
      </c>
      <c r="F22" s="40">
        <v>780563.04375281918</v>
      </c>
      <c r="G22" s="40">
        <v>238599.44180000003</v>
      </c>
      <c r="H22" s="1">
        <f t="shared" si="1"/>
        <v>1019162.4855528192</v>
      </c>
      <c r="J22" s="40">
        <f t="shared" si="6"/>
        <v>9969.75</v>
      </c>
      <c r="K22" s="40">
        <v>0</v>
      </c>
      <c r="L22" s="1">
        <f t="shared" si="2"/>
        <v>9969.75</v>
      </c>
      <c r="Q22" s="57">
        <f t="shared" si="3"/>
        <v>881144.61880000005</v>
      </c>
      <c r="R22" s="57">
        <f t="shared" si="4"/>
        <v>780563.04375281918</v>
      </c>
      <c r="S22" s="1">
        <v>714377.65819999995</v>
      </c>
      <c r="T22" s="1">
        <v>281332.73171838</v>
      </c>
      <c r="U22">
        <f t="shared" si="5"/>
        <v>6.2772140679692529E-2</v>
      </c>
      <c r="W22">
        <v>311.74</v>
      </c>
    </row>
    <row r="23" spans="1:23" x14ac:dyDescent="0.25">
      <c r="A23">
        <v>2045</v>
      </c>
      <c r="B23" s="1">
        <f>((((J23*Info!$X$3)+F23)*Info!$T$3*(1-Info!$W$3))+((Info!$V$3*J23)/Info!$U$3))*1000</f>
        <v>907010158.98829257</v>
      </c>
      <c r="C23" s="1">
        <f>((((K23*Info!$X$4)+G23)*Info!$T$4*(1-Info!$W$3))+((Info!$V$4*K23)/Info!$U$4))*1000</f>
        <v>295655765.57197553</v>
      </c>
      <c r="D23" s="1">
        <f t="shared" si="0"/>
        <v>1202665924.5602682</v>
      </c>
      <c r="F23" s="40">
        <v>861111.49546185485</v>
      </c>
      <c r="G23" s="40">
        <v>264819.21040000004</v>
      </c>
      <c r="H23" s="1">
        <f t="shared" si="1"/>
        <v>1125930.7058618548</v>
      </c>
      <c r="J23" s="40">
        <f t="shared" si="6"/>
        <v>9969.75</v>
      </c>
      <c r="K23" s="40">
        <v>0</v>
      </c>
      <c r="L23" s="1">
        <f t="shared" si="2"/>
        <v>9969.75</v>
      </c>
      <c r="Q23" s="57">
        <f t="shared" si="3"/>
        <v>972072.36043999996</v>
      </c>
      <c r="R23" s="57">
        <f t="shared" si="4"/>
        <v>861111.49546185485</v>
      </c>
      <c r="S23" s="1">
        <v>794378.06960000005</v>
      </c>
      <c r="T23" s="1">
        <v>297272.18965735001</v>
      </c>
      <c r="U23">
        <f t="shared" si="5"/>
        <v>6.9249770875841235E-2</v>
      </c>
      <c r="W23">
        <v>337.99</v>
      </c>
    </row>
    <row r="24" spans="1:23" x14ac:dyDescent="0.25">
      <c r="A24">
        <v>2046</v>
      </c>
      <c r="B24" s="1">
        <f>((((J24*Info!$X$3)+F24)*Info!$T$3*(1-Info!$W$3))+((Info!$V$3*J24)/Info!$U$3))*1000</f>
        <v>828683773.08479273</v>
      </c>
      <c r="C24" s="1">
        <f>((((K24*Info!$X$4)+G24)*Info!$T$4*(1-Info!$W$3))+((Info!$V$4*K24)/Info!$U$4))*1000</f>
        <v>315263534.66125673</v>
      </c>
      <c r="D24" s="1">
        <f t="shared" si="0"/>
        <v>1143947307.7460494</v>
      </c>
      <c r="F24" s="40">
        <v>786641.79269638879</v>
      </c>
      <c r="G24" s="40">
        <v>282381.91179999989</v>
      </c>
      <c r="H24" s="1">
        <f t="shared" si="1"/>
        <v>1069023.7044963888</v>
      </c>
      <c r="J24" s="40">
        <f t="shared" si="6"/>
        <v>9969.75</v>
      </c>
      <c r="K24" s="40">
        <v>0</v>
      </c>
      <c r="L24" s="1">
        <f t="shared" si="2"/>
        <v>9969.75</v>
      </c>
      <c r="Q24" s="57">
        <f t="shared" si="3"/>
        <v>888006.66147999989</v>
      </c>
      <c r="R24" s="57">
        <f t="shared" si="4"/>
        <v>786641.79269638879</v>
      </c>
      <c r="S24" s="1">
        <v>871786.3581999999</v>
      </c>
      <c r="T24" s="1">
        <v>308555.31424834998</v>
      </c>
      <c r="U24">
        <f t="shared" si="5"/>
        <v>6.3260987912335934E-2</v>
      </c>
      <c r="W24">
        <v>366.46</v>
      </c>
    </row>
    <row r="25" spans="1:23" x14ac:dyDescent="0.25">
      <c r="A25">
        <v>2047</v>
      </c>
      <c r="B25" s="1">
        <f>((((J25*Info!$X$3)+F25)*Info!$T$3*(1-Info!$W$3))+((Info!$V$3*J25)/Info!$U$3))*1000</f>
        <v>828683773.08479273</v>
      </c>
      <c r="C25" s="1">
        <f>((((K25*Info!$X$4)+G25)*Info!$T$4*(1-Info!$W$3))+((Info!$V$4*K25)/Info!$U$4))*1000</f>
        <v>328734373.17313403</v>
      </c>
      <c r="D25" s="1">
        <f t="shared" si="0"/>
        <v>1157418146.2579267</v>
      </c>
      <c r="F25" s="40">
        <v>786641.79269638879</v>
      </c>
      <c r="G25" s="40">
        <v>294447.75739999994</v>
      </c>
      <c r="H25" s="1">
        <f t="shared" si="1"/>
        <v>1081089.5500963887</v>
      </c>
      <c r="J25" s="40">
        <f t="shared" si="6"/>
        <v>9969.75</v>
      </c>
      <c r="K25" s="40">
        <v>0</v>
      </c>
      <c r="L25" s="1">
        <f t="shared" si="2"/>
        <v>9969.75</v>
      </c>
      <c r="Q25" s="57">
        <f>AVERAGE(S24:S28)</f>
        <v>888006.66147999989</v>
      </c>
      <c r="R25" s="57">
        <f t="shared" si="4"/>
        <v>786641.79269638879</v>
      </c>
      <c r="S25" s="1">
        <v>956658.57259999996</v>
      </c>
      <c r="T25" s="1">
        <v>321226.42950834997</v>
      </c>
      <c r="U25">
        <f t="shared" si="5"/>
        <v>6.3260987912335934E-2</v>
      </c>
      <c r="W25">
        <v>397.34</v>
      </c>
    </row>
    <row r="26" spans="1:23" x14ac:dyDescent="0.25">
      <c r="A26">
        <v>2048</v>
      </c>
      <c r="B26" s="1">
        <f>((((J26*Info!$X$3)+F26)*Info!$T$3*(1-Info!$W$3))+((Info!$V$3*J26)/Info!$U$3))*1000</f>
        <v>828683773.08479273</v>
      </c>
      <c r="C26" s="1">
        <f>((((K26*Info!$X$4)+G26)*Info!$T$4*(1-Info!$W$3))+((Info!$V$4*K26)/Info!$U$4))*1000</f>
        <v>348061977.1661793</v>
      </c>
      <c r="D26" s="1">
        <f t="shared" si="0"/>
        <v>1176745750.250972</v>
      </c>
      <c r="F26" s="40">
        <v>786641.79269638879</v>
      </c>
      <c r="G26" s="40">
        <v>311759.51459999982</v>
      </c>
      <c r="H26" s="1">
        <f t="shared" si="1"/>
        <v>1098401.3072963885</v>
      </c>
      <c r="J26" s="40">
        <f t="shared" si="6"/>
        <v>9969.75</v>
      </c>
      <c r="K26" s="40">
        <v>0</v>
      </c>
      <c r="L26" s="1">
        <f t="shared" si="2"/>
        <v>9969.75</v>
      </c>
      <c r="Q26" s="57">
        <f>AVERAGE(S24:S28)</f>
        <v>888006.66147999989</v>
      </c>
      <c r="R26" s="57">
        <f t="shared" si="4"/>
        <v>786641.79269638879</v>
      </c>
      <c r="S26" s="1">
        <v>1068522.4353999998</v>
      </c>
      <c r="T26" s="1">
        <v>337013.00956977997</v>
      </c>
      <c r="U26">
        <f t="shared" si="5"/>
        <v>6.3260987912335934E-2</v>
      </c>
      <c r="W26">
        <v>430.8</v>
      </c>
    </row>
    <row r="27" spans="1:23" x14ac:dyDescent="0.25">
      <c r="A27">
        <v>2049</v>
      </c>
      <c r="B27" s="1">
        <f>((((J27*Info!$X$3)+F27)*Info!$T$3*(1-Info!$W$3))+((Info!$V$3*J27)/Info!$U$3))*1000</f>
        <v>828683773.08479273</v>
      </c>
      <c r="C27" s="1">
        <f>((((K27*Info!$X$4)+G27)*Info!$T$4*(1-Info!$W$3))+((Info!$V$4*K27)/Info!$U$4))*1000</f>
        <v>374119707.35510767</v>
      </c>
      <c r="D27" s="1">
        <f t="shared" si="0"/>
        <v>1202803480.4399004</v>
      </c>
      <c r="F27" s="40">
        <v>786641.79269638879</v>
      </c>
      <c r="G27" s="40">
        <v>335099.45359999995</v>
      </c>
      <c r="H27" s="1">
        <f t="shared" si="1"/>
        <v>1121741.2462963888</v>
      </c>
      <c r="J27" s="40">
        <f t="shared" si="6"/>
        <v>9969.75</v>
      </c>
      <c r="K27" s="40">
        <v>0</v>
      </c>
      <c r="L27" s="1">
        <f t="shared" si="2"/>
        <v>9969.75</v>
      </c>
      <c r="Q27" s="57">
        <f>AVERAGE(S24:S28)</f>
        <v>888006.66147999989</v>
      </c>
      <c r="R27" s="57">
        <f t="shared" si="4"/>
        <v>786641.79269638879</v>
      </c>
      <c r="S27" s="1">
        <v>1169016.3664000002</v>
      </c>
      <c r="T27" s="1">
        <v>349076.77268315002</v>
      </c>
      <c r="U27">
        <f t="shared" si="5"/>
        <v>6.3260987912335934E-2</v>
      </c>
      <c r="W27">
        <v>467.1</v>
      </c>
    </row>
    <row r="28" spans="1:23" x14ac:dyDescent="0.25">
      <c r="A28">
        <v>2050</v>
      </c>
      <c r="B28" s="1">
        <f>((((J28*Info!$X$3)+F28)*Info!$T$3*(1-Info!$W$3))+((Info!$V$3*J28)/Info!$U$3))*1000</f>
        <v>828683773.08479273</v>
      </c>
      <c r="C28" s="1">
        <f>((((K28*Info!$X$4)+G28)*Info!$T$4*(1-Info!$W$3))+((Info!$V$4*K28)/Info!$U$4))*1000</f>
        <v>398490404.54948568</v>
      </c>
      <c r="D28" s="1">
        <f t="shared" si="0"/>
        <v>1227174177.6342783</v>
      </c>
      <c r="F28" s="40">
        <v>786641.79269638879</v>
      </c>
      <c r="G28" s="40">
        <v>356928.31519999995</v>
      </c>
      <c r="H28" s="1">
        <f t="shared" si="1"/>
        <v>1143570.1078963887</v>
      </c>
      <c r="J28" s="40">
        <f>AVERAGE($J$3:$J$6)</f>
        <v>9969.75</v>
      </c>
      <c r="K28" s="40">
        <v>0</v>
      </c>
      <c r="L28" s="1">
        <f t="shared" si="2"/>
        <v>9969.75</v>
      </c>
      <c r="Q28" s="57">
        <f>AVERAGE(S24:S28)</f>
        <v>888006.66147999989</v>
      </c>
      <c r="R28" s="57">
        <f t="shared" si="4"/>
        <v>786641.79269638879</v>
      </c>
      <c r="S28" s="1">
        <v>374049.5748</v>
      </c>
      <c r="T28" s="1">
        <v>371727.51521674998</v>
      </c>
      <c r="U28">
        <f t="shared" si="5"/>
        <v>6.3260987912335934E-2</v>
      </c>
      <c r="W28">
        <v>503.39</v>
      </c>
    </row>
    <row r="29" spans="1:23" x14ac:dyDescent="0.25">
      <c r="Q29" s="57">
        <f>SUM(Q3:Q28)</f>
        <v>14037192.443320001</v>
      </c>
      <c r="R29" s="57">
        <f>SUM(R3:R28)</f>
        <v>12434864.181799995</v>
      </c>
      <c r="S29" s="57">
        <f>SUM(S3:S28)</f>
        <v>12434864.181799999</v>
      </c>
      <c r="W29">
        <f>SUM(W3:W28)</f>
        <v>5750.8600000000006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21798823131A4A823CDD89AD2013F3" ma:contentTypeVersion="14" ma:contentTypeDescription="Create a new document." ma:contentTypeScope="" ma:versionID="89bbe3281c7d0eae8037ca3de9e5e42f">
  <xsd:schema xmlns:xsd="http://www.w3.org/2001/XMLSchema" xmlns:xs="http://www.w3.org/2001/XMLSchema" xmlns:p="http://schemas.microsoft.com/office/2006/metadata/properties" xmlns:ns2="67bc7d43-2b43-4335-a436-8e0ab71a77c4" xmlns:ns3="7939557d-3bde-410c-956e-39d784acf85a" targetNamespace="http://schemas.microsoft.com/office/2006/metadata/properties" ma:root="true" ma:fieldsID="229bcfd06fcec25383c53fe48e0dd151" ns2:_="" ns3:_="">
    <xsd:import namespace="67bc7d43-2b43-4335-a436-8e0ab71a77c4"/>
    <xsd:import namespace="7939557d-3bde-410c-956e-39d784acf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c7d43-2b43-4335-a436-8e0ab71a7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9557d-3bde-410c-956e-39d784acf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955F4-D6B7-4919-B38F-72A027702A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7bc7d43-2b43-4335-a436-8e0ab71a77c4"/>
    <ds:schemaRef ds:uri="http://purl.org/dc/elements/1.1/"/>
    <ds:schemaRef ds:uri="http://schemas.microsoft.com/office/2006/metadata/properties"/>
    <ds:schemaRef ds:uri="7939557d-3bde-410c-956e-39d784acf8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961C15-A9E3-4594-8142-7C9491200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6CB9AD-0961-48BB-9DE9-A4FA8244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c7d43-2b43-4335-a436-8e0ab71a77c4"/>
    <ds:schemaRef ds:uri="7939557d-3bde-410c-956e-39d784acf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Dashboard</vt:lpstr>
      <vt:lpstr>Info</vt:lpstr>
      <vt:lpstr>As-Is Data</vt:lpstr>
      <vt:lpstr>Scenario Data</vt:lpstr>
      <vt:lpstr>Reference Case Data - LI</vt:lpstr>
      <vt:lpstr>Customers</vt:lpstr>
      <vt:lpstr>Load</vt:lpstr>
      <vt:lpstr>Rev Req Costs</vt:lpstr>
      <vt:lpstr>As-Is</vt:lpstr>
      <vt:lpstr>Reference Case</vt:lpstr>
      <vt:lpstr>Low Growth</vt:lpstr>
      <vt:lpstr>High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Robertson, Brian</cp:lastModifiedBy>
  <dcterms:created xsi:type="dcterms:W3CDTF">2022-10-24T18:27:17Z</dcterms:created>
  <dcterms:modified xsi:type="dcterms:W3CDTF">2025-05-19T21:22:10Z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2024-08-05T21:53:44Z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f69e6e6a-044a-4249-a5f3-351a9b61c7f5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0x010100A021798823131A4A823CDD89AD2013F3</vt:lpwstr>
  </property>
</Properties>
</file>