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Supply Resource Planning\2025 WA IRP\Webpage Filing\"/>
    </mc:Choice>
  </mc:AlternateContent>
  <xr:revisionPtr revIDLastSave="0" documentId="13_ncr:1_{4FECE90D-CAC5-47CF-AD09-C12DF9DF477D}" xr6:coauthVersionLast="47" xr6:coauthVersionMax="47" xr10:uidLastSave="{00000000-0000-0000-0000-000000000000}"/>
  <bookViews>
    <workbookView xWindow="28680" yWindow="210" windowWidth="29040" windowHeight="15720" tabRatio="769" xr2:uid="{954E8F8A-8044-4E98-A8EC-2CABE618957B}"/>
  </bookViews>
  <sheets>
    <sheet name="Dashboard" sheetId="19" r:id="rId1"/>
    <sheet name="Info" sheetId="22" r:id="rId2"/>
    <sheet name="As-Is Data" sheetId="30" r:id="rId3"/>
    <sheet name="Scenario Data" sheetId="11" r:id="rId4"/>
    <sheet name="Reference Case Data - LI" sheetId="31" state="hidden" r:id="rId5"/>
    <sheet name="Customers" sheetId="21" r:id="rId6"/>
    <sheet name="Load" sheetId="25" r:id="rId7"/>
    <sheet name="Rev Req Costs" sheetId="26" r:id="rId8"/>
    <sheet name="As-Is" sheetId="1" r:id="rId9"/>
    <sheet name="As-Is Low" sheetId="32" r:id="rId10"/>
    <sheet name="As-Is High" sheetId="33" r:id="rId11"/>
    <sheet name="Reference Case" sheetId="4" r:id="rId12"/>
    <sheet name="Low Growth" sheetId="5" r:id="rId13"/>
    <sheet name="High Growth" sheetId="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[5]Inputs!#REF!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preadsheetBuilder_2" hidden="1">[6]Sheet2!#REF!</definedName>
    <definedName name="SpreadsheetBuilder_3" hidden="1">[7]Sheet2!#REF!</definedName>
    <definedName name="standard1" hidden="1">{"YTD-Total",#N/A,FALSE,"Provision"}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P_Footer_User" hidden="1">"Dylan Moser"</definedName>
    <definedName name="TP_Footer_Version" hidden="1">"v4.00"</definedName>
    <definedName name="trth" hidden="1">{"ALL",#N/A,FALSE,"A"}</definedName>
    <definedName name="vcdv" hidden="1">#REF!</definedName>
    <definedName name="w" hidden="1">[8]Inputs!#REF!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0" l="1"/>
  <c r="A34" i="30"/>
  <c r="A35" i="30"/>
  <c r="A36" i="30"/>
  <c r="A37" i="30"/>
  <c r="A38" i="30"/>
  <c r="A32" i="30"/>
  <c r="A39" i="11"/>
  <c r="A26" i="30"/>
  <c r="A2" i="30"/>
  <c r="D30" i="26"/>
  <c r="E30" i="26"/>
  <c r="D31" i="26"/>
  <c r="E31" i="26"/>
  <c r="D32" i="26"/>
  <c r="E32" i="26"/>
  <c r="D33" i="26"/>
  <c r="E33" i="26"/>
  <c r="D34" i="26"/>
  <c r="E34" i="26"/>
  <c r="D35" i="26"/>
  <c r="E35" i="26"/>
  <c r="D36" i="26"/>
  <c r="E36" i="26"/>
  <c r="D37" i="26"/>
  <c r="E37" i="26"/>
  <c r="D38" i="26"/>
  <c r="E38" i="26"/>
  <c r="D39" i="26"/>
  <c r="E39" i="26"/>
  <c r="D40" i="26"/>
  <c r="E40" i="26"/>
  <c r="D41" i="26"/>
  <c r="E41" i="26"/>
  <c r="D42" i="26"/>
  <c r="E42" i="26"/>
  <c r="D43" i="26"/>
  <c r="E43" i="26"/>
  <c r="D44" i="26"/>
  <c r="E44" i="26"/>
  <c r="D45" i="26"/>
  <c r="E45" i="26"/>
  <c r="D46" i="26"/>
  <c r="E46" i="26"/>
  <c r="D47" i="26"/>
  <c r="E47" i="26"/>
  <c r="D48" i="26"/>
  <c r="E48" i="26"/>
  <c r="D49" i="26"/>
  <c r="E49" i="26"/>
  <c r="D50" i="26"/>
  <c r="E50" i="26"/>
  <c r="D51" i="26"/>
  <c r="E51" i="26"/>
  <c r="D52" i="26"/>
  <c r="E52" i="26"/>
  <c r="D53" i="26"/>
  <c r="E53" i="26"/>
  <c r="D54" i="26"/>
  <c r="E54" i="26"/>
  <c r="E29" i="26"/>
  <c r="D29" i="26"/>
  <c r="E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D3" i="26"/>
  <c r="D4" i="26"/>
  <c r="D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L28" i="33"/>
  <c r="H28" i="33"/>
  <c r="C28" i="33"/>
  <c r="B28" i="33"/>
  <c r="D28" i="33" s="1"/>
  <c r="L27" i="33"/>
  <c r="H27" i="33"/>
  <c r="C27" i="33"/>
  <c r="B27" i="33"/>
  <c r="D27" i="33" s="1"/>
  <c r="L26" i="33"/>
  <c r="H26" i="33"/>
  <c r="C26" i="33"/>
  <c r="B26" i="33"/>
  <c r="D26" i="33" s="1"/>
  <c r="L25" i="33"/>
  <c r="H25" i="33"/>
  <c r="C25" i="33"/>
  <c r="B25" i="33"/>
  <c r="D25" i="33" s="1"/>
  <c r="L24" i="33"/>
  <c r="H24" i="33"/>
  <c r="C24" i="33"/>
  <c r="B24" i="33"/>
  <c r="L23" i="33"/>
  <c r="H23" i="33"/>
  <c r="C23" i="33"/>
  <c r="B23" i="33"/>
  <c r="D23" i="33" s="1"/>
  <c r="L22" i="33"/>
  <c r="H22" i="33"/>
  <c r="C22" i="33"/>
  <c r="B22" i="33"/>
  <c r="D22" i="33" s="1"/>
  <c r="L21" i="33"/>
  <c r="H21" i="33"/>
  <c r="C21" i="33"/>
  <c r="B21" i="33"/>
  <c r="D21" i="33" s="1"/>
  <c r="L20" i="33"/>
  <c r="H20" i="33"/>
  <c r="C20" i="33"/>
  <c r="B20" i="33"/>
  <c r="D20" i="33" s="1"/>
  <c r="L19" i="33"/>
  <c r="H19" i="33"/>
  <c r="C19" i="33"/>
  <c r="B19" i="33"/>
  <c r="L18" i="33"/>
  <c r="H18" i="33"/>
  <c r="C18" i="33"/>
  <c r="B18" i="33"/>
  <c r="L17" i="33"/>
  <c r="H17" i="33"/>
  <c r="C17" i="33"/>
  <c r="B17" i="33"/>
  <c r="L16" i="33"/>
  <c r="H16" i="33"/>
  <c r="C16" i="33"/>
  <c r="B16" i="33"/>
  <c r="D16" i="33" s="1"/>
  <c r="L15" i="33"/>
  <c r="H15" i="33"/>
  <c r="C15" i="33"/>
  <c r="B15" i="33"/>
  <c r="D15" i="33" s="1"/>
  <c r="L14" i="33"/>
  <c r="H14" i="33"/>
  <c r="C14" i="33"/>
  <c r="B14" i="33"/>
  <c r="L13" i="33"/>
  <c r="H13" i="33"/>
  <c r="C13" i="33"/>
  <c r="B13" i="33"/>
  <c r="D13" i="33" s="1"/>
  <c r="L12" i="33"/>
  <c r="H12" i="33"/>
  <c r="C12" i="33"/>
  <c r="B12" i="33"/>
  <c r="L11" i="33"/>
  <c r="H11" i="33"/>
  <c r="C11" i="33"/>
  <c r="B11" i="33"/>
  <c r="L10" i="33"/>
  <c r="H10" i="33"/>
  <c r="C10" i="33"/>
  <c r="B10" i="33"/>
  <c r="D10" i="33" s="1"/>
  <c r="L9" i="33"/>
  <c r="H9" i="33"/>
  <c r="C9" i="33"/>
  <c r="B9" i="33"/>
  <c r="D9" i="33" s="1"/>
  <c r="L8" i="33"/>
  <c r="H8" i="33"/>
  <c r="C8" i="33"/>
  <c r="B8" i="33"/>
  <c r="L7" i="33"/>
  <c r="H7" i="33"/>
  <c r="C7" i="33"/>
  <c r="B7" i="33"/>
  <c r="L6" i="33"/>
  <c r="H6" i="33"/>
  <c r="C6" i="33"/>
  <c r="B6" i="33"/>
  <c r="L5" i="33"/>
  <c r="H5" i="33"/>
  <c r="C5" i="33"/>
  <c r="B5" i="33"/>
  <c r="D5" i="33" s="1"/>
  <c r="L4" i="33"/>
  <c r="H4" i="33"/>
  <c r="C4" i="33"/>
  <c r="B4" i="33"/>
  <c r="D4" i="33" s="1"/>
  <c r="L3" i="33"/>
  <c r="H3" i="33"/>
  <c r="C3" i="33"/>
  <c r="B3" i="33"/>
  <c r="D3" i="33" s="1"/>
  <c r="L28" i="32"/>
  <c r="H28" i="32"/>
  <c r="C28" i="32"/>
  <c r="B28" i="32"/>
  <c r="D28" i="32" s="1"/>
  <c r="L27" i="32"/>
  <c r="H27" i="32"/>
  <c r="C27" i="32"/>
  <c r="B27" i="32"/>
  <c r="D27" i="32" s="1"/>
  <c r="L26" i="32"/>
  <c r="H26" i="32"/>
  <c r="C26" i="32"/>
  <c r="B26" i="32"/>
  <c r="D26" i="32" s="1"/>
  <c r="L25" i="32"/>
  <c r="H25" i="32"/>
  <c r="C25" i="32"/>
  <c r="B25" i="32"/>
  <c r="D25" i="32" s="1"/>
  <c r="L24" i="32"/>
  <c r="H24" i="32"/>
  <c r="C24" i="32"/>
  <c r="B24" i="32"/>
  <c r="L23" i="32"/>
  <c r="H23" i="32"/>
  <c r="C23" i="32"/>
  <c r="D23" i="32" s="1"/>
  <c r="B23" i="32"/>
  <c r="L22" i="32"/>
  <c r="H22" i="32"/>
  <c r="C22" i="32"/>
  <c r="B22" i="32"/>
  <c r="D22" i="32" s="1"/>
  <c r="L21" i="32"/>
  <c r="H21" i="32"/>
  <c r="C21" i="32"/>
  <c r="B21" i="32"/>
  <c r="D21" i="32" s="1"/>
  <c r="L20" i="32"/>
  <c r="H20" i="32"/>
  <c r="C20" i="32"/>
  <c r="B20" i="32"/>
  <c r="D20" i="32" s="1"/>
  <c r="L19" i="32"/>
  <c r="H19" i="32"/>
  <c r="C19" i="32"/>
  <c r="B19" i="32"/>
  <c r="D19" i="32" s="1"/>
  <c r="L18" i="32"/>
  <c r="H18" i="32"/>
  <c r="C18" i="32"/>
  <c r="B18" i="32"/>
  <c r="D18" i="32" s="1"/>
  <c r="L17" i="32"/>
  <c r="H17" i="32"/>
  <c r="C17" i="32"/>
  <c r="B17" i="32"/>
  <c r="D17" i="32" s="1"/>
  <c r="L16" i="32"/>
  <c r="H16" i="32"/>
  <c r="C16" i="32"/>
  <c r="B16" i="32"/>
  <c r="D16" i="32" s="1"/>
  <c r="L15" i="32"/>
  <c r="H15" i="32"/>
  <c r="C15" i="32"/>
  <c r="B15" i="32"/>
  <c r="D15" i="32" s="1"/>
  <c r="L14" i="32"/>
  <c r="H14" i="32"/>
  <c r="C14" i="32"/>
  <c r="B14" i="32"/>
  <c r="D14" i="32" s="1"/>
  <c r="L13" i="32"/>
  <c r="H13" i="32"/>
  <c r="C13" i="32"/>
  <c r="B13" i="32"/>
  <c r="D13" i="32" s="1"/>
  <c r="L12" i="32"/>
  <c r="H12" i="32"/>
  <c r="C12" i="32"/>
  <c r="B12" i="32"/>
  <c r="L11" i="32"/>
  <c r="H11" i="32"/>
  <c r="C11" i="32"/>
  <c r="D11" i="32" s="1"/>
  <c r="B11" i="32"/>
  <c r="L10" i="32"/>
  <c r="H10" i="32"/>
  <c r="C10" i="32"/>
  <c r="B10" i="32"/>
  <c r="D10" i="32" s="1"/>
  <c r="L9" i="32"/>
  <c r="H9" i="32"/>
  <c r="C9" i="32"/>
  <c r="B9" i="32"/>
  <c r="D9" i="32" s="1"/>
  <c r="L8" i="32"/>
  <c r="H8" i="32"/>
  <c r="C8" i="32"/>
  <c r="B8" i="32"/>
  <c r="D8" i="32" s="1"/>
  <c r="L7" i="32"/>
  <c r="H7" i="32"/>
  <c r="C7" i="32"/>
  <c r="B7" i="32"/>
  <c r="D7" i="32" s="1"/>
  <c r="L6" i="32"/>
  <c r="H6" i="32"/>
  <c r="C6" i="32"/>
  <c r="B6" i="32"/>
  <c r="D6" i="32" s="1"/>
  <c r="L5" i="32"/>
  <c r="H5" i="32"/>
  <c r="C5" i="32"/>
  <c r="B5" i="32"/>
  <c r="D5" i="32" s="1"/>
  <c r="L4" i="32"/>
  <c r="H4" i="32"/>
  <c r="C4" i="32"/>
  <c r="B4" i="32"/>
  <c r="D4" i="32" s="1"/>
  <c r="L3" i="32"/>
  <c r="H3" i="32"/>
  <c r="C3" i="32"/>
  <c r="B3" i="32"/>
  <c r="D3" i="32" s="1"/>
  <c r="D6" i="33" l="1"/>
  <c r="D18" i="33"/>
  <c r="D7" i="33"/>
  <c r="D19" i="33"/>
  <c r="D12" i="33"/>
  <c r="D24" i="33"/>
  <c r="D8" i="33"/>
  <c r="D11" i="33"/>
  <c r="D14" i="33"/>
  <c r="D17" i="33"/>
  <c r="D24" i="32"/>
  <c r="D12" i="32"/>
  <c r="C8" i="19" l="1"/>
  <c r="M3" i="22" l="1" a="1"/>
  <c r="M3" i="22" s="1"/>
  <c r="A48" i="11" l="1"/>
  <c r="A58" i="11" s="1"/>
  <c r="A69" i="11" s="1"/>
  <c r="A84" i="11" s="1"/>
  <c r="A93" i="11" s="1"/>
  <c r="A102" i="11" s="1"/>
  <c r="N3" i="22" a="1"/>
  <c r="N3" i="22" s="1"/>
  <c r="A12" i="30"/>
  <c r="A23" i="30" s="1"/>
  <c r="A47" i="30" s="1"/>
  <c r="A56" i="30" s="1"/>
  <c r="A67" i="30" s="1"/>
  <c r="A82" i="30" s="1"/>
  <c r="A92" i="30" s="1"/>
  <c r="A101" i="30" s="1"/>
  <c r="AC48" i="11" l="1"/>
  <c r="AC47" i="30"/>
  <c r="N9" i="22"/>
  <c r="N8" i="22"/>
  <c r="N7" i="22"/>
  <c r="N6" i="22"/>
  <c r="N5" i="22"/>
  <c r="N4" i="22"/>
  <c r="B41" i="30" l="1" a="1"/>
  <c r="B41" i="30" s="1"/>
  <c r="B82" i="30" l="1"/>
  <c r="B81" i="30"/>
  <c r="C46" i="30"/>
  <c r="C81" i="30" s="1"/>
  <c r="D46" i="30"/>
  <c r="E46" i="30" s="1"/>
  <c r="D81" i="30" l="1"/>
  <c r="F46" i="30"/>
  <c r="E81" i="30"/>
  <c r="G46" i="30" l="1"/>
  <c r="F81" i="30"/>
  <c r="H46" i="30" l="1"/>
  <c r="G81" i="30"/>
  <c r="I46" i="30" l="1"/>
  <c r="H81" i="30"/>
  <c r="I81" i="30" l="1"/>
  <c r="J46" i="30"/>
  <c r="J81" i="30" l="1"/>
  <c r="K46" i="30"/>
  <c r="L46" i="30" l="1"/>
  <c r="K81" i="30"/>
  <c r="M46" i="30" l="1"/>
  <c r="L81" i="30"/>
  <c r="M81" i="30" l="1"/>
  <c r="N46" i="30"/>
  <c r="N81" i="30" l="1"/>
  <c r="O46" i="30"/>
  <c r="P46" i="30" l="1"/>
  <c r="O81" i="30"/>
  <c r="Q46" i="30" l="1"/>
  <c r="P81" i="30"/>
  <c r="R46" i="30" l="1"/>
  <c r="Q81" i="30"/>
  <c r="R81" i="30" l="1"/>
  <c r="S46" i="30"/>
  <c r="T46" i="30" l="1"/>
  <c r="S81" i="30"/>
  <c r="U46" i="30" l="1"/>
  <c r="T81" i="30"/>
  <c r="U81" i="30" l="1"/>
  <c r="V46" i="30"/>
  <c r="V81" i="30" l="1"/>
  <c r="W46" i="30"/>
  <c r="X46" i="30" l="1"/>
  <c r="W81" i="30"/>
  <c r="X81" i="30" l="1"/>
  <c r="Y46" i="30"/>
  <c r="Y81" i="30" l="1"/>
  <c r="Z46" i="30"/>
  <c r="Z81" i="30" l="1"/>
  <c r="AA46" i="30"/>
  <c r="AA81" i="30" s="1"/>
  <c r="J28" i="6" l="1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7" i="6"/>
  <c r="A4" i="21" l="1"/>
  <c r="A4" i="25" s="1"/>
  <c r="A5" i="21"/>
  <c r="A5" i="25" s="1"/>
  <c r="A6" i="21"/>
  <c r="A6" i="25" s="1"/>
  <c r="A7" i="21"/>
  <c r="A7" i="25" s="1"/>
  <c r="A8" i="21"/>
  <c r="A8" i="25" s="1"/>
  <c r="A9" i="21"/>
  <c r="A9" i="25" s="1"/>
  <c r="A10" i="21"/>
  <c r="A10" i="25" s="1"/>
  <c r="A11" i="21"/>
  <c r="A11" i="25" s="1"/>
  <c r="A12" i="21"/>
  <c r="A12" i="25" s="1"/>
  <c r="A13" i="21"/>
  <c r="A13" i="25" s="1"/>
  <c r="A14" i="21"/>
  <c r="A14" i="25" s="1"/>
  <c r="A15" i="21"/>
  <c r="A15" i="25" s="1"/>
  <c r="A16" i="21"/>
  <c r="A16" i="25" s="1"/>
  <c r="A17" i="21"/>
  <c r="A17" i="25" s="1"/>
  <c r="A18" i="21"/>
  <c r="A18" i="25" s="1"/>
  <c r="A19" i="21"/>
  <c r="A19" i="25" s="1"/>
  <c r="A20" i="21"/>
  <c r="A20" i="25" s="1"/>
  <c r="A21" i="21"/>
  <c r="A21" i="25" s="1"/>
  <c r="A22" i="21"/>
  <c r="A22" i="25" s="1"/>
  <c r="A23" i="21"/>
  <c r="A23" i="25" s="1"/>
  <c r="A24" i="21"/>
  <c r="A24" i="25" s="1"/>
  <c r="A25" i="21"/>
  <c r="A25" i="25" s="1"/>
  <c r="A26" i="21"/>
  <c r="A26" i="25" s="1"/>
  <c r="A27" i="21"/>
  <c r="A27" i="25" s="1"/>
  <c r="A28" i="21"/>
  <c r="A28" i="25" s="1"/>
  <c r="A3" i="21"/>
  <c r="O29" i="31"/>
  <c r="M29" i="31"/>
  <c r="A3" i="31"/>
  <c r="AD1" i="31"/>
  <c r="AD29" i="31" s="1"/>
  <c r="AC1" i="31"/>
  <c r="AC29" i="31" s="1"/>
  <c r="AB1" i="31"/>
  <c r="AB29" i="31" s="1"/>
  <c r="AA1" i="31"/>
  <c r="AA29" i="31" s="1"/>
  <c r="Z1" i="31"/>
  <c r="Z29" i="31" s="1"/>
  <c r="Y1" i="31"/>
  <c r="Y29" i="31" s="1"/>
  <c r="X1" i="31"/>
  <c r="X29" i="31" s="1"/>
  <c r="W1" i="31"/>
  <c r="W29" i="31" s="1"/>
  <c r="V1" i="31"/>
  <c r="V29" i="31" s="1"/>
  <c r="U1" i="31"/>
  <c r="U29" i="31" s="1"/>
  <c r="T1" i="31"/>
  <c r="T29" i="31" s="1"/>
  <c r="S1" i="31"/>
  <c r="S29" i="31" s="1"/>
  <c r="R1" i="31"/>
  <c r="R29" i="31" s="1"/>
  <c r="Q1" i="31"/>
  <c r="Q29" i="31" s="1"/>
  <c r="P1" i="31"/>
  <c r="P29" i="31" s="1"/>
  <c r="O1" i="31"/>
  <c r="N1" i="31"/>
  <c r="N29" i="31" s="1"/>
  <c r="M1" i="31"/>
  <c r="L1" i="31"/>
  <c r="L29" i="31" s="1"/>
  <c r="K1" i="31"/>
  <c r="K29" i="31" s="1"/>
  <c r="J1" i="31"/>
  <c r="J29" i="31" s="1"/>
  <c r="I1" i="31"/>
  <c r="I29" i="31" s="1"/>
  <c r="H1" i="31"/>
  <c r="H29" i="31" s="1"/>
  <c r="G1" i="31"/>
  <c r="G29" i="31" s="1"/>
  <c r="F1" i="31"/>
  <c r="F29" i="31" s="1"/>
  <c r="E1" i="31"/>
  <c r="E29" i="31" s="1"/>
  <c r="D1" i="31"/>
  <c r="D29" i="31" s="1"/>
  <c r="C1" i="31"/>
  <c r="C29" i="31" s="1"/>
  <c r="B1" i="31"/>
  <c r="A4" i="26"/>
  <c r="A5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3" i="26"/>
  <c r="A30" i="21"/>
  <c r="A30" i="25" s="1"/>
  <c r="A31" i="21"/>
  <c r="A31" i="25" s="1"/>
  <c r="A32" i="21"/>
  <c r="A32" i="25" s="1"/>
  <c r="A33" i="21"/>
  <c r="A33" i="25" s="1"/>
  <c r="A34" i="21"/>
  <c r="A34" i="25" s="1"/>
  <c r="A35" i="21"/>
  <c r="A35" i="25" s="1"/>
  <c r="A36" i="21"/>
  <c r="A36" i="25" s="1"/>
  <c r="A37" i="21"/>
  <c r="A37" i="25" s="1"/>
  <c r="A38" i="21"/>
  <c r="A38" i="25" s="1"/>
  <c r="A39" i="21"/>
  <c r="A39" i="25" s="1"/>
  <c r="A40" i="21"/>
  <c r="A40" i="25" s="1"/>
  <c r="A41" i="21"/>
  <c r="A41" i="25" s="1"/>
  <c r="A42" i="21"/>
  <c r="A42" i="25" s="1"/>
  <c r="A43" i="21"/>
  <c r="A43" i="25" s="1"/>
  <c r="A44" i="21"/>
  <c r="A44" i="25" s="1"/>
  <c r="A45" i="21"/>
  <c r="A45" i="25" s="1"/>
  <c r="A46" i="21"/>
  <c r="A46" i="25" s="1"/>
  <c r="A47" i="21"/>
  <c r="A47" i="25" s="1"/>
  <c r="A48" i="21"/>
  <c r="A48" i="25" s="1"/>
  <c r="A49" i="21"/>
  <c r="A49" i="25" s="1"/>
  <c r="A50" i="21"/>
  <c r="A50" i="25" s="1"/>
  <c r="A51" i="21"/>
  <c r="A51" i="25" s="1"/>
  <c r="A52" i="21"/>
  <c r="A52" i="25" s="1"/>
  <c r="A53" i="21"/>
  <c r="A53" i="25" s="1"/>
  <c r="A54" i="21"/>
  <c r="A54" i="25" s="1"/>
  <c r="A29" i="21"/>
  <c r="B1" i="11"/>
  <c r="C1" i="11"/>
  <c r="C41" i="11" s="1"/>
  <c r="D1" i="11"/>
  <c r="D41" i="11" s="1"/>
  <c r="A3" i="25" l="1"/>
  <c r="B3" i="31" a="1"/>
  <c r="B3" i="31" s="1"/>
  <c r="B2" i="31" a="1"/>
  <c r="B2" i="31" s="1"/>
  <c r="F8" i="22"/>
  <c r="C3" i="31" l="1"/>
  <c r="D3" i="31" s="1"/>
  <c r="C2" i="31"/>
  <c r="F15" i="22"/>
  <c r="D2" i="31" l="1"/>
  <c r="E3" i="31"/>
  <c r="L3" i="22" a="1"/>
  <c r="L4" i="22" s="1"/>
  <c r="A7" i="31" s="1"/>
  <c r="C7" i="31" s="1"/>
  <c r="C39" i="31" s="1"/>
  <c r="A17" i="31" l="1"/>
  <c r="D17" i="31" s="1"/>
  <c r="D48" i="31" s="1"/>
  <c r="B7" i="31"/>
  <c r="B39" i="31" s="1"/>
  <c r="E2" i="31"/>
  <c r="D7" i="31"/>
  <c r="D39" i="31" s="1"/>
  <c r="F3" i="31"/>
  <c r="L7" i="22"/>
  <c r="A10" i="31" s="1"/>
  <c r="D10" i="31" s="1"/>
  <c r="D42" i="31" s="1"/>
  <c r="L3" i="22"/>
  <c r="A6" i="31" s="1"/>
  <c r="L5" i="22"/>
  <c r="A8" i="31" s="1"/>
  <c r="L8" i="22"/>
  <c r="A11" i="31" s="1"/>
  <c r="D11" i="31" s="1"/>
  <c r="L6" i="22"/>
  <c r="A9" i="31" s="1"/>
  <c r="D9" i="31" s="1"/>
  <c r="D41" i="31" s="1"/>
  <c r="A2" i="11"/>
  <c r="B2" i="11" s="1" a="1"/>
  <c r="B2" i="11" s="1"/>
  <c r="E11" i="31" l="1"/>
  <c r="F2" i="31"/>
  <c r="F7" i="31" s="1"/>
  <c r="F39" i="31" s="1"/>
  <c r="A18" i="31"/>
  <c r="B8" i="31"/>
  <c r="B40" i="31" s="1"/>
  <c r="C8" i="31"/>
  <c r="C40" i="31" s="1"/>
  <c r="A16" i="31"/>
  <c r="B6" i="31"/>
  <c r="C6" i="31"/>
  <c r="D6" i="31"/>
  <c r="D38" i="31" s="1"/>
  <c r="A20" i="31"/>
  <c r="B10" i="31"/>
  <c r="B42" i="31" s="1"/>
  <c r="C10" i="31"/>
  <c r="C42" i="31" s="1"/>
  <c r="E8" i="31"/>
  <c r="E40" i="31" s="1"/>
  <c r="D8" i="31"/>
  <c r="D40" i="31" s="1"/>
  <c r="E10" i="31"/>
  <c r="E42" i="31" s="1"/>
  <c r="A19" i="31"/>
  <c r="E19" i="31" s="1"/>
  <c r="E50" i="31" s="1"/>
  <c r="B9" i="31"/>
  <c r="B41" i="31" s="1"/>
  <c r="C9" i="31"/>
  <c r="C41" i="31" s="1"/>
  <c r="A21" i="31"/>
  <c r="B11" i="31"/>
  <c r="C11" i="31"/>
  <c r="A31" i="31"/>
  <c r="AF31" i="31" s="1"/>
  <c r="B17" i="31"/>
  <c r="B48" i="31" s="1"/>
  <c r="B77" i="31" s="1"/>
  <c r="C17" i="31"/>
  <c r="C48" i="31" s="1"/>
  <c r="C77" i="31" s="1"/>
  <c r="E7" i="31"/>
  <c r="E39" i="31" s="1"/>
  <c r="E6" i="31"/>
  <c r="E38" i="31" s="1"/>
  <c r="E9" i="31"/>
  <c r="E41" i="31" s="1"/>
  <c r="E17" i="31"/>
  <c r="E48" i="31" s="1"/>
  <c r="D77" i="31"/>
  <c r="G3" i="31"/>
  <c r="A11" i="30"/>
  <c r="A22" i="30" s="1"/>
  <c r="A46" i="30" s="1"/>
  <c r="A11" i="11"/>
  <c r="B13" i="19"/>
  <c r="F4" i="22"/>
  <c r="F5" i="22"/>
  <c r="F6" i="22"/>
  <c r="F7" i="22"/>
  <c r="F10" i="22"/>
  <c r="F11" i="22"/>
  <c r="F12" i="22"/>
  <c r="F13" i="22"/>
  <c r="F14" i="22"/>
  <c r="F3" i="22"/>
  <c r="B30" i="31" s="1" a="1"/>
  <c r="H10" i="22"/>
  <c r="A55" i="30" l="1"/>
  <c r="A66" i="30" s="1"/>
  <c r="A81" i="30" s="1"/>
  <c r="A91" i="30" s="1"/>
  <c r="A100" i="30" s="1"/>
  <c r="AC46" i="30"/>
  <c r="B62" i="31"/>
  <c r="B70" i="31" s="1"/>
  <c r="B61" i="31"/>
  <c r="B69" i="31" s="1"/>
  <c r="B30" i="31"/>
  <c r="B60" i="31" s="1"/>
  <c r="B68" i="31" s="1"/>
  <c r="B63" i="31"/>
  <c r="B71" i="31" s="1"/>
  <c r="B64" i="31"/>
  <c r="B72" i="31" s="1"/>
  <c r="F9" i="31"/>
  <c r="F41" i="31" s="1"/>
  <c r="F8" i="31"/>
  <c r="F40" i="31" s="1"/>
  <c r="E16" i="31"/>
  <c r="E47" i="31" s="1"/>
  <c r="E76" i="31" s="1"/>
  <c r="F20" i="31"/>
  <c r="F51" i="31" s="1"/>
  <c r="F6" i="31"/>
  <c r="F38" i="31" s="1"/>
  <c r="F17" i="31"/>
  <c r="F48" i="31" s="1"/>
  <c r="F77" i="31" s="1"/>
  <c r="F11" i="31"/>
  <c r="F10" i="31"/>
  <c r="F42" i="31" s="1"/>
  <c r="G2" i="31"/>
  <c r="G9" i="31" s="1"/>
  <c r="G41" i="31" s="1"/>
  <c r="F19" i="31"/>
  <c r="F50" i="31" s="1"/>
  <c r="F18" i="31"/>
  <c r="F49" i="31" s="1"/>
  <c r="D12" i="31"/>
  <c r="D43" i="31" s="1"/>
  <c r="E77" i="31"/>
  <c r="D21" i="31"/>
  <c r="B21" i="31"/>
  <c r="C21" i="31"/>
  <c r="E21" i="31"/>
  <c r="A32" i="31"/>
  <c r="AF32" i="31" s="1"/>
  <c r="B18" i="31"/>
  <c r="B49" i="31" s="1"/>
  <c r="B78" i="31" s="1"/>
  <c r="C18" i="31"/>
  <c r="D18" i="31"/>
  <c r="D49" i="31" s="1"/>
  <c r="D78" i="31" s="1"/>
  <c r="E18" i="31"/>
  <c r="E49" i="31" s="1"/>
  <c r="E78" i="31" s="1"/>
  <c r="A34" i="31"/>
  <c r="AF34" i="31" s="1"/>
  <c r="B20" i="31"/>
  <c r="B51" i="31" s="1"/>
  <c r="B80" i="31" s="1"/>
  <c r="C20" i="31"/>
  <c r="D20" i="31"/>
  <c r="D51" i="31" s="1"/>
  <c r="D80" i="31" s="1"/>
  <c r="C38" i="31"/>
  <c r="C12" i="31"/>
  <c r="C43" i="31" s="1"/>
  <c r="B38" i="31"/>
  <c r="B12" i="31"/>
  <c r="B43" i="31" s="1"/>
  <c r="F21" i="31"/>
  <c r="E20" i="31"/>
  <c r="E51" i="31" s="1"/>
  <c r="E80" i="31" s="1"/>
  <c r="A30" i="31"/>
  <c r="AF30" i="31" s="1"/>
  <c r="B16" i="31"/>
  <c r="C16" i="31"/>
  <c r="D16" i="31"/>
  <c r="A33" i="31"/>
  <c r="AF33" i="31" s="1"/>
  <c r="B19" i="31"/>
  <c r="B50" i="31" s="1"/>
  <c r="B79" i="31" s="1"/>
  <c r="C19" i="31"/>
  <c r="C50" i="31" s="1"/>
  <c r="C79" i="31" s="1"/>
  <c r="D19" i="31"/>
  <c r="D50" i="31" s="1"/>
  <c r="D79" i="31" s="1"/>
  <c r="E12" i="31"/>
  <c r="E43" i="31" s="1"/>
  <c r="E79" i="31"/>
  <c r="H3" i="31"/>
  <c r="A22" i="11"/>
  <c r="A3" i="30"/>
  <c r="B3" i="30" s="1" a="1"/>
  <c r="B3" i="30" s="1"/>
  <c r="AA1" i="30"/>
  <c r="AA40" i="30" s="1"/>
  <c r="Z1" i="30"/>
  <c r="Z40" i="30" s="1"/>
  <c r="Y1" i="30"/>
  <c r="Y40" i="30" s="1"/>
  <c r="X1" i="30"/>
  <c r="X40" i="30" s="1"/>
  <c r="W1" i="30"/>
  <c r="W40" i="30" s="1"/>
  <c r="V1" i="30"/>
  <c r="V40" i="30" s="1"/>
  <c r="U1" i="30"/>
  <c r="U40" i="30" s="1"/>
  <c r="T1" i="30"/>
  <c r="T40" i="30" s="1"/>
  <c r="S1" i="30"/>
  <c r="S40" i="30" s="1"/>
  <c r="R1" i="30"/>
  <c r="R40" i="30" s="1"/>
  <c r="Q1" i="30"/>
  <c r="Q40" i="30" s="1"/>
  <c r="P1" i="30"/>
  <c r="P40" i="30" s="1"/>
  <c r="O1" i="30"/>
  <c r="O40" i="30" s="1"/>
  <c r="N1" i="30"/>
  <c r="N40" i="30" s="1"/>
  <c r="M1" i="30"/>
  <c r="M40" i="30" s="1"/>
  <c r="L1" i="30"/>
  <c r="L40" i="30" s="1"/>
  <c r="K1" i="30"/>
  <c r="K40" i="30" s="1"/>
  <c r="J1" i="30"/>
  <c r="J40" i="30" s="1"/>
  <c r="I1" i="30"/>
  <c r="I40" i="30" s="1"/>
  <c r="H1" i="30"/>
  <c r="H40" i="30" s="1"/>
  <c r="G1" i="30"/>
  <c r="G40" i="30" s="1"/>
  <c r="F1" i="30"/>
  <c r="F40" i="30" s="1"/>
  <c r="E1" i="30"/>
  <c r="E40" i="30" s="1"/>
  <c r="D1" i="30"/>
  <c r="D40" i="30" s="1"/>
  <c r="C1" i="30"/>
  <c r="C40" i="30" s="1"/>
  <c r="B1" i="30"/>
  <c r="B2" i="30" s="1" a="1"/>
  <c r="B2" i="30" s="1"/>
  <c r="H4" i="22"/>
  <c r="H5" i="22"/>
  <c r="H6" i="22"/>
  <c r="H7" i="22"/>
  <c r="H3" i="22"/>
  <c r="H11" i="22"/>
  <c r="H12" i="22"/>
  <c r="H13" i="22"/>
  <c r="H14" i="22"/>
  <c r="A47" i="11" l="1"/>
  <c r="A38" i="11"/>
  <c r="G20" i="31"/>
  <c r="G51" i="31" s="1"/>
  <c r="H2" i="31"/>
  <c r="H8" i="31" s="1"/>
  <c r="H40" i="31" s="1"/>
  <c r="G7" i="31"/>
  <c r="G39" i="31" s="1"/>
  <c r="G11" i="31"/>
  <c r="G17" i="31"/>
  <c r="G48" i="31" s="1"/>
  <c r="G10" i="31"/>
  <c r="G42" i="31" s="1"/>
  <c r="F78" i="31"/>
  <c r="F79" i="31"/>
  <c r="A57" i="11"/>
  <c r="A68" i="11" s="1"/>
  <c r="A83" i="11" s="1"/>
  <c r="A92" i="11" s="1"/>
  <c r="A101" i="11" s="1"/>
  <c r="AC47" i="11"/>
  <c r="B23" i="30"/>
  <c r="B67" i="30" s="1"/>
  <c r="B12" i="30"/>
  <c r="B56" i="30" s="1"/>
  <c r="B85" i="31"/>
  <c r="B86" i="31"/>
  <c r="B87" i="31"/>
  <c r="B84" i="31"/>
  <c r="F16" i="31"/>
  <c r="F47" i="31" s="1"/>
  <c r="F76" i="31" s="1"/>
  <c r="G21" i="31"/>
  <c r="G19" i="31"/>
  <c r="G50" i="31" s="1"/>
  <c r="G79" i="31" s="1"/>
  <c r="G18" i="31"/>
  <c r="G49" i="31" s="1"/>
  <c r="F12" i="31"/>
  <c r="F43" i="31" s="1"/>
  <c r="F80" i="31"/>
  <c r="G8" i="31"/>
  <c r="G40" i="31" s="1"/>
  <c r="G6" i="31"/>
  <c r="G38" i="31" s="1"/>
  <c r="C51" i="31"/>
  <c r="C80" i="31" s="1"/>
  <c r="C47" i="31"/>
  <c r="C76" i="31" s="1"/>
  <c r="C22" i="31"/>
  <c r="C49" i="31"/>
  <c r="C78" i="31" s="1"/>
  <c r="D22" i="31"/>
  <c r="D47" i="31"/>
  <c r="D76" i="31" s="1"/>
  <c r="B47" i="31"/>
  <c r="B76" i="31" s="1"/>
  <c r="B83" i="31" s="1"/>
  <c r="B22" i="31"/>
  <c r="B52" i="31" s="1"/>
  <c r="E22" i="31"/>
  <c r="I2" i="31"/>
  <c r="H20" i="31"/>
  <c r="H17" i="31"/>
  <c r="H9" i="31"/>
  <c r="H41" i="31" s="1"/>
  <c r="H18" i="31"/>
  <c r="H21" i="31"/>
  <c r="H19" i="31"/>
  <c r="I3" i="31"/>
  <c r="B47" i="11"/>
  <c r="H6" i="31" l="1"/>
  <c r="H10" i="31"/>
  <c r="H42" i="31" s="1"/>
  <c r="H11" i="31"/>
  <c r="H7" i="31"/>
  <c r="H39" i="31" s="1"/>
  <c r="G77" i="31"/>
  <c r="G80" i="31"/>
  <c r="B92" i="30"/>
  <c r="B101" i="30" s="1"/>
  <c r="F22" i="31"/>
  <c r="F52" i="31" s="1"/>
  <c r="G16" i="31"/>
  <c r="G47" i="31" s="1"/>
  <c r="G76" i="31" s="1"/>
  <c r="G12" i="31"/>
  <c r="G43" i="31" s="1"/>
  <c r="G78" i="31"/>
  <c r="C52" i="31"/>
  <c r="D52" i="31"/>
  <c r="E52" i="31"/>
  <c r="H51" i="31"/>
  <c r="H49" i="31"/>
  <c r="H78" i="31" s="1"/>
  <c r="H48" i="31"/>
  <c r="H38" i="31"/>
  <c r="J3" i="31"/>
  <c r="H50" i="31"/>
  <c r="H79" i="31" s="1"/>
  <c r="I7" i="31"/>
  <c r="I39" i="31" s="1"/>
  <c r="I6" i="31"/>
  <c r="I11" i="31"/>
  <c r="J2" i="31"/>
  <c r="I10" i="31"/>
  <c r="I42" i="31" s="1"/>
  <c r="I17" i="31"/>
  <c r="I8" i="31"/>
  <c r="I40" i="31" s="1"/>
  <c r="I20" i="31"/>
  <c r="I9" i="31"/>
  <c r="I41" i="31" s="1"/>
  <c r="I18" i="31"/>
  <c r="I19" i="31"/>
  <c r="I21" i="31"/>
  <c r="B43" i="11"/>
  <c r="B44" i="11"/>
  <c r="B45" i="11"/>
  <c r="B46" i="11"/>
  <c r="B83" i="11"/>
  <c r="B79" i="30"/>
  <c r="B80" i="30"/>
  <c r="B77" i="30"/>
  <c r="B78" i="30"/>
  <c r="B42" i="11"/>
  <c r="A3" i="11"/>
  <c r="H12" i="31" l="1"/>
  <c r="H43" i="31" s="1"/>
  <c r="H77" i="31"/>
  <c r="H80" i="31"/>
  <c r="B3" i="11" a="1"/>
  <c r="B3" i="11" s="1"/>
  <c r="B23" i="11"/>
  <c r="B69" i="11" s="1"/>
  <c r="B12" i="11"/>
  <c r="B58" i="11" s="1"/>
  <c r="B79" i="11"/>
  <c r="B81" i="11"/>
  <c r="B80" i="11"/>
  <c r="B48" i="11"/>
  <c r="G22" i="31"/>
  <c r="G52" i="31" s="1"/>
  <c r="H16" i="31"/>
  <c r="B78" i="11"/>
  <c r="B82" i="11"/>
  <c r="I48" i="31"/>
  <c r="I77" i="31" s="1"/>
  <c r="J6" i="31"/>
  <c r="J11" i="31"/>
  <c r="K2" i="31"/>
  <c r="J20" i="31"/>
  <c r="J7" i="31"/>
  <c r="J39" i="31" s="1"/>
  <c r="J9" i="31"/>
  <c r="J41" i="31" s="1"/>
  <c r="J10" i="31"/>
  <c r="J42" i="31" s="1"/>
  <c r="J8" i="31"/>
  <c r="J40" i="31" s="1"/>
  <c r="J17" i="31"/>
  <c r="J18" i="31"/>
  <c r="J19" i="31"/>
  <c r="J21" i="31"/>
  <c r="I38" i="31"/>
  <c r="I12" i="31"/>
  <c r="I43" i="31" s="1"/>
  <c r="I50" i="31"/>
  <c r="I79" i="31" s="1"/>
  <c r="I49" i="31"/>
  <c r="I78" i="31" s="1"/>
  <c r="I51" i="31"/>
  <c r="I80" i="31" s="1"/>
  <c r="K3" i="31"/>
  <c r="B76" i="30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U3" i="22"/>
  <c r="U4" i="22"/>
  <c r="B93" i="11" l="1"/>
  <c r="B84" i="11"/>
  <c r="B4" i="1"/>
  <c r="B3" i="1"/>
  <c r="H22" i="31"/>
  <c r="H52" i="31" s="1"/>
  <c r="H47" i="31"/>
  <c r="H76" i="31" s="1"/>
  <c r="I16" i="31"/>
  <c r="J48" i="31"/>
  <c r="J77" i="31" s="1"/>
  <c r="J38" i="31"/>
  <c r="J12" i="31"/>
  <c r="J43" i="31" s="1"/>
  <c r="J49" i="31"/>
  <c r="J78" i="31" s="1"/>
  <c r="J50" i="31"/>
  <c r="J79" i="31" s="1"/>
  <c r="L3" i="31"/>
  <c r="J51" i="31"/>
  <c r="J80" i="31" s="1"/>
  <c r="L2" i="31"/>
  <c r="K10" i="31"/>
  <c r="K42" i="31" s="1"/>
  <c r="K20" i="31"/>
  <c r="K7" i="31"/>
  <c r="K39" i="31" s="1"/>
  <c r="K6" i="31"/>
  <c r="K8" i="31"/>
  <c r="K40" i="31" s="1"/>
  <c r="K9" i="31"/>
  <c r="K41" i="31" s="1"/>
  <c r="K17" i="31"/>
  <c r="K11" i="31"/>
  <c r="K21" i="31"/>
  <c r="K18" i="31"/>
  <c r="K19" i="31"/>
  <c r="B28" i="5"/>
  <c r="G28" i="26" s="1"/>
  <c r="B24" i="5"/>
  <c r="G24" i="26" s="1"/>
  <c r="B20" i="5"/>
  <c r="G20" i="26" s="1"/>
  <c r="B16" i="5"/>
  <c r="G16" i="26" s="1"/>
  <c r="B12" i="5"/>
  <c r="G12" i="26" s="1"/>
  <c r="B8" i="5"/>
  <c r="G8" i="26" s="1"/>
  <c r="B4" i="5"/>
  <c r="G4" i="26" s="1"/>
  <c r="B25" i="6"/>
  <c r="H25" i="26" s="1"/>
  <c r="B21" i="6"/>
  <c r="H21" i="26" s="1"/>
  <c r="B17" i="6"/>
  <c r="H17" i="26" s="1"/>
  <c r="B13" i="6"/>
  <c r="H13" i="26" s="1"/>
  <c r="B9" i="6"/>
  <c r="H9" i="26" s="1"/>
  <c r="B5" i="6"/>
  <c r="H5" i="26" s="1"/>
  <c r="B25" i="4"/>
  <c r="F25" i="26" s="1"/>
  <c r="B13" i="4"/>
  <c r="F13" i="26" s="1"/>
  <c r="C3" i="26"/>
  <c r="B28" i="30" s="1"/>
  <c r="B11" i="1"/>
  <c r="C11" i="26" s="1"/>
  <c r="B19" i="1"/>
  <c r="C19" i="26" s="1"/>
  <c r="B27" i="1"/>
  <c r="C27" i="26" s="1"/>
  <c r="B24" i="4"/>
  <c r="F24" i="26" s="1"/>
  <c r="B16" i="4"/>
  <c r="F16" i="26" s="1"/>
  <c r="B8" i="4"/>
  <c r="F8" i="26" s="1"/>
  <c r="G26" i="31" s="1"/>
  <c r="B12" i="1"/>
  <c r="C12" i="26" s="1"/>
  <c r="B20" i="1"/>
  <c r="C20" i="26" s="1"/>
  <c r="B27" i="5"/>
  <c r="G27" i="26" s="1"/>
  <c r="B23" i="5"/>
  <c r="G23" i="26" s="1"/>
  <c r="B19" i="5"/>
  <c r="G19" i="26" s="1"/>
  <c r="B15" i="5"/>
  <c r="G15" i="26" s="1"/>
  <c r="B11" i="5"/>
  <c r="G11" i="26" s="1"/>
  <c r="B7" i="5"/>
  <c r="G7" i="26" s="1"/>
  <c r="B3" i="5"/>
  <c r="G3" i="26" s="1"/>
  <c r="B28" i="6"/>
  <c r="H28" i="26" s="1"/>
  <c r="B24" i="6"/>
  <c r="H24" i="26" s="1"/>
  <c r="B20" i="6"/>
  <c r="H20" i="26" s="1"/>
  <c r="B16" i="6"/>
  <c r="H16" i="26" s="1"/>
  <c r="B12" i="6"/>
  <c r="H12" i="26" s="1"/>
  <c r="B8" i="6"/>
  <c r="H8" i="26" s="1"/>
  <c r="B4" i="6"/>
  <c r="H4" i="26" s="1"/>
  <c r="B28" i="4"/>
  <c r="F28" i="26" s="1"/>
  <c r="B20" i="4"/>
  <c r="F20" i="26" s="1"/>
  <c r="B12" i="4"/>
  <c r="F12" i="26" s="1"/>
  <c r="K26" i="31" s="1"/>
  <c r="K56" i="31" s="1"/>
  <c r="B4" i="4"/>
  <c r="F4" i="26" s="1"/>
  <c r="C26" i="31" s="1"/>
  <c r="C4" i="26"/>
  <c r="B28" i="1"/>
  <c r="C28" i="26" s="1"/>
  <c r="B5" i="1"/>
  <c r="C5" i="26" s="1"/>
  <c r="B13" i="1"/>
  <c r="C13" i="26" s="1"/>
  <c r="B21" i="1"/>
  <c r="C21" i="26" s="1"/>
  <c r="B23" i="4"/>
  <c r="F23" i="26" s="1"/>
  <c r="B15" i="4"/>
  <c r="F15" i="26" s="1"/>
  <c r="B7" i="4"/>
  <c r="F7" i="26" s="1"/>
  <c r="F26" i="31" s="1"/>
  <c r="B14" i="1"/>
  <c r="C14" i="26" s="1"/>
  <c r="B26" i="5"/>
  <c r="G26" i="26" s="1"/>
  <c r="B22" i="5"/>
  <c r="G22" i="26" s="1"/>
  <c r="B18" i="5"/>
  <c r="G18" i="26" s="1"/>
  <c r="B14" i="5"/>
  <c r="G14" i="26" s="1"/>
  <c r="B10" i="5"/>
  <c r="G10" i="26" s="1"/>
  <c r="B6" i="5"/>
  <c r="G6" i="26" s="1"/>
  <c r="B27" i="6"/>
  <c r="H27" i="26" s="1"/>
  <c r="B23" i="6"/>
  <c r="H23" i="26" s="1"/>
  <c r="B19" i="6"/>
  <c r="H19" i="26" s="1"/>
  <c r="B15" i="6"/>
  <c r="H15" i="26" s="1"/>
  <c r="B11" i="6"/>
  <c r="H11" i="26" s="1"/>
  <c r="B7" i="6"/>
  <c r="H7" i="26" s="1"/>
  <c r="B3" i="6"/>
  <c r="H3" i="26" s="1"/>
  <c r="B27" i="4"/>
  <c r="F27" i="26" s="1"/>
  <c r="B19" i="4"/>
  <c r="F19" i="26" s="1"/>
  <c r="B11" i="4"/>
  <c r="F11" i="26" s="1"/>
  <c r="J26" i="31" s="1"/>
  <c r="J56" i="31" s="1"/>
  <c r="B3" i="4"/>
  <c r="F3" i="26" s="1"/>
  <c r="B26" i="31" s="1"/>
  <c r="B56" i="31" s="1"/>
  <c r="B6" i="1"/>
  <c r="C6" i="26" s="1"/>
  <c r="B22" i="1"/>
  <c r="C22" i="26" s="1"/>
  <c r="B10" i="1"/>
  <c r="C10" i="26" s="1"/>
  <c r="B7" i="1"/>
  <c r="C7" i="26" s="1"/>
  <c r="B15" i="1"/>
  <c r="C15" i="26" s="1"/>
  <c r="B23" i="1"/>
  <c r="C23" i="26" s="1"/>
  <c r="B25" i="1"/>
  <c r="C25" i="26" s="1"/>
  <c r="B17" i="4"/>
  <c r="F17" i="26" s="1"/>
  <c r="B5" i="4"/>
  <c r="F5" i="26" s="1"/>
  <c r="D26" i="31" s="1"/>
  <c r="B26" i="1"/>
  <c r="C26" i="26" s="1"/>
  <c r="B25" i="5"/>
  <c r="G25" i="26" s="1"/>
  <c r="B21" i="5"/>
  <c r="G21" i="26" s="1"/>
  <c r="B17" i="5"/>
  <c r="G17" i="26" s="1"/>
  <c r="B13" i="5"/>
  <c r="G13" i="26" s="1"/>
  <c r="B9" i="5"/>
  <c r="G9" i="26" s="1"/>
  <c r="B5" i="5"/>
  <c r="G5" i="26" s="1"/>
  <c r="B26" i="6"/>
  <c r="H26" i="26" s="1"/>
  <c r="B22" i="6"/>
  <c r="H22" i="26" s="1"/>
  <c r="B18" i="6"/>
  <c r="H18" i="26" s="1"/>
  <c r="B14" i="6"/>
  <c r="H14" i="26" s="1"/>
  <c r="B10" i="6"/>
  <c r="H10" i="26" s="1"/>
  <c r="B6" i="6"/>
  <c r="H6" i="26" s="1"/>
  <c r="B26" i="4"/>
  <c r="F26" i="26" s="1"/>
  <c r="B22" i="4"/>
  <c r="F22" i="26" s="1"/>
  <c r="B18" i="4"/>
  <c r="F18" i="26" s="1"/>
  <c r="B14" i="4"/>
  <c r="F14" i="26" s="1"/>
  <c r="B10" i="4"/>
  <c r="F10" i="26" s="1"/>
  <c r="I26" i="31" s="1"/>
  <c r="I56" i="31" s="1"/>
  <c r="B6" i="4"/>
  <c r="F6" i="26" s="1"/>
  <c r="E26" i="31" s="1"/>
  <c r="B8" i="1"/>
  <c r="C8" i="26" s="1"/>
  <c r="B16" i="1"/>
  <c r="C16" i="26" s="1"/>
  <c r="B24" i="1"/>
  <c r="C24" i="26" s="1"/>
  <c r="B9" i="1"/>
  <c r="C9" i="26" s="1"/>
  <c r="B17" i="1"/>
  <c r="C17" i="26" s="1"/>
  <c r="B21" i="4"/>
  <c r="F21" i="26" s="1"/>
  <c r="B9" i="4"/>
  <c r="F9" i="26" s="1"/>
  <c r="H26" i="31" s="1"/>
  <c r="B18" i="1"/>
  <c r="C18" i="26" s="1"/>
  <c r="X4" i="22"/>
  <c r="A29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B102" i="11" l="1"/>
  <c r="K16" i="31"/>
  <c r="K47" i="31" s="1"/>
  <c r="J16" i="31"/>
  <c r="I47" i="31"/>
  <c r="I76" i="31" s="1"/>
  <c r="I22" i="31"/>
  <c r="I52" i="31" s="1"/>
  <c r="D56" i="31"/>
  <c r="D31" i="31"/>
  <c r="D61" i="31" s="1"/>
  <c r="D30" i="31"/>
  <c r="D60" i="31" s="1"/>
  <c r="D33" i="31"/>
  <c r="D63" i="31" s="1"/>
  <c r="D34" i="31"/>
  <c r="D64" i="31" s="1"/>
  <c r="D32" i="31"/>
  <c r="D62" i="31" s="1"/>
  <c r="F56" i="31"/>
  <c r="F34" i="31"/>
  <c r="F64" i="31" s="1"/>
  <c r="F30" i="31"/>
  <c r="F60" i="31" s="1"/>
  <c r="F31" i="31"/>
  <c r="F61" i="31" s="1"/>
  <c r="F32" i="31"/>
  <c r="F62" i="31" s="1"/>
  <c r="F33" i="31"/>
  <c r="F63" i="31" s="1"/>
  <c r="H56" i="31"/>
  <c r="H33" i="31"/>
  <c r="H63" i="31" s="1"/>
  <c r="H34" i="31"/>
  <c r="H64" i="31" s="1"/>
  <c r="H32" i="31"/>
  <c r="H62" i="31" s="1"/>
  <c r="H31" i="31"/>
  <c r="H61" i="31" s="1"/>
  <c r="H30" i="31"/>
  <c r="H60" i="31" s="1"/>
  <c r="C56" i="31"/>
  <c r="C34" i="31"/>
  <c r="C64" i="31" s="1"/>
  <c r="C33" i="31"/>
  <c r="C63" i="31" s="1"/>
  <c r="C32" i="31"/>
  <c r="C62" i="31" s="1"/>
  <c r="C31" i="31"/>
  <c r="C61" i="31" s="1"/>
  <c r="C30" i="31"/>
  <c r="C60" i="31" s="1"/>
  <c r="C68" i="31" s="1"/>
  <c r="C83" i="31" s="1"/>
  <c r="E56" i="31"/>
  <c r="E33" i="31"/>
  <c r="E63" i="31" s="1"/>
  <c r="E32" i="31"/>
  <c r="E62" i="31" s="1"/>
  <c r="E34" i="31"/>
  <c r="E64" i="31" s="1"/>
  <c r="E31" i="31"/>
  <c r="E61" i="31" s="1"/>
  <c r="E30" i="31"/>
  <c r="E60" i="31" s="1"/>
  <c r="G56" i="31"/>
  <c r="G33" i="31"/>
  <c r="G63" i="31" s="1"/>
  <c r="G34" i="31"/>
  <c r="G64" i="31" s="1"/>
  <c r="G30" i="31"/>
  <c r="G60" i="31" s="1"/>
  <c r="G31" i="31"/>
  <c r="G61" i="31" s="1"/>
  <c r="G32" i="31"/>
  <c r="G62" i="31" s="1"/>
  <c r="K50" i="31"/>
  <c r="K79" i="31" s="1"/>
  <c r="L10" i="31"/>
  <c r="L42" i="31" s="1"/>
  <c r="M2" i="31"/>
  <c r="L11" i="31"/>
  <c r="L7" i="31"/>
  <c r="L39" i="31" s="1"/>
  <c r="L6" i="31"/>
  <c r="L8" i="31"/>
  <c r="L40" i="31" s="1"/>
  <c r="L20" i="31"/>
  <c r="L17" i="31"/>
  <c r="L16" i="31"/>
  <c r="L9" i="31"/>
  <c r="L41" i="31" s="1"/>
  <c r="L21" i="31"/>
  <c r="L18" i="31"/>
  <c r="L19" i="31"/>
  <c r="K51" i="31"/>
  <c r="K80" i="31" s="1"/>
  <c r="K49" i="31"/>
  <c r="K78" i="31" s="1"/>
  <c r="K48" i="31"/>
  <c r="K77" i="31" s="1"/>
  <c r="K38" i="31"/>
  <c r="K12" i="31"/>
  <c r="K43" i="31" s="1"/>
  <c r="L26" i="31"/>
  <c r="L56" i="31" s="1"/>
  <c r="M3" i="31"/>
  <c r="C22" i="1"/>
  <c r="C48" i="26" s="1"/>
  <c r="C27" i="5"/>
  <c r="G53" i="26" s="1"/>
  <c r="C23" i="5"/>
  <c r="G49" i="26" s="1"/>
  <c r="C19" i="5"/>
  <c r="G45" i="26" s="1"/>
  <c r="C15" i="5"/>
  <c r="G41" i="26" s="1"/>
  <c r="C11" i="5"/>
  <c r="G37" i="26" s="1"/>
  <c r="C7" i="5"/>
  <c r="G33" i="26" s="1"/>
  <c r="C3" i="5"/>
  <c r="G29" i="26" s="1"/>
  <c r="C28" i="6"/>
  <c r="H54" i="26" s="1"/>
  <c r="C24" i="6"/>
  <c r="H50" i="26" s="1"/>
  <c r="C20" i="6"/>
  <c r="H46" i="26" s="1"/>
  <c r="C16" i="6"/>
  <c r="H42" i="26" s="1"/>
  <c r="C12" i="6"/>
  <c r="H38" i="26" s="1"/>
  <c r="C8" i="6"/>
  <c r="H34" i="26" s="1"/>
  <c r="C4" i="6"/>
  <c r="H30" i="26" s="1"/>
  <c r="C28" i="4"/>
  <c r="F54" i="26" s="1"/>
  <c r="C24" i="4"/>
  <c r="F50" i="26" s="1"/>
  <c r="C20" i="4"/>
  <c r="F46" i="26" s="1"/>
  <c r="C16" i="4"/>
  <c r="F42" i="26" s="1"/>
  <c r="C12" i="4"/>
  <c r="F38" i="26" s="1"/>
  <c r="C8" i="4"/>
  <c r="F34" i="26" s="1"/>
  <c r="C4" i="4"/>
  <c r="F30" i="26" s="1"/>
  <c r="C7" i="1"/>
  <c r="C33" i="26" s="1"/>
  <c r="C15" i="1"/>
  <c r="C41" i="26" s="1"/>
  <c r="C23" i="1"/>
  <c r="C49" i="26" s="1"/>
  <c r="C24" i="1"/>
  <c r="C50" i="26" s="1"/>
  <c r="C8" i="1"/>
  <c r="C34" i="26" s="1"/>
  <c r="C16" i="1"/>
  <c r="C42" i="26" s="1"/>
  <c r="C26" i="5"/>
  <c r="G52" i="26" s="1"/>
  <c r="C22" i="5"/>
  <c r="G48" i="26" s="1"/>
  <c r="C18" i="5"/>
  <c r="G44" i="26" s="1"/>
  <c r="C14" i="5"/>
  <c r="G40" i="26" s="1"/>
  <c r="C10" i="5"/>
  <c r="G36" i="26" s="1"/>
  <c r="C6" i="5"/>
  <c r="G32" i="26" s="1"/>
  <c r="C27" i="6"/>
  <c r="H53" i="26" s="1"/>
  <c r="C23" i="6"/>
  <c r="H49" i="26" s="1"/>
  <c r="C19" i="6"/>
  <c r="H45" i="26" s="1"/>
  <c r="C15" i="6"/>
  <c r="H41" i="26" s="1"/>
  <c r="C11" i="6"/>
  <c r="H37" i="26" s="1"/>
  <c r="C7" i="6"/>
  <c r="H33" i="26" s="1"/>
  <c r="C3" i="6"/>
  <c r="H29" i="26" s="1"/>
  <c r="C27" i="4"/>
  <c r="F53" i="26" s="1"/>
  <c r="C23" i="4"/>
  <c r="F49" i="26" s="1"/>
  <c r="C19" i="4"/>
  <c r="F45" i="26" s="1"/>
  <c r="C15" i="4"/>
  <c r="F41" i="26" s="1"/>
  <c r="C11" i="4"/>
  <c r="F37" i="26" s="1"/>
  <c r="C7" i="4"/>
  <c r="F33" i="26" s="1"/>
  <c r="C3" i="4"/>
  <c r="F29" i="26" s="1"/>
  <c r="C9" i="1"/>
  <c r="C35" i="26" s="1"/>
  <c r="C17" i="1"/>
  <c r="C43" i="26" s="1"/>
  <c r="C25" i="1"/>
  <c r="C51" i="26" s="1"/>
  <c r="C10" i="1"/>
  <c r="C36" i="26" s="1"/>
  <c r="C26" i="1"/>
  <c r="C52" i="26" s="1"/>
  <c r="C18" i="1"/>
  <c r="C44" i="26" s="1"/>
  <c r="C25" i="5"/>
  <c r="G51" i="26" s="1"/>
  <c r="C21" i="5"/>
  <c r="G47" i="26" s="1"/>
  <c r="C17" i="5"/>
  <c r="G43" i="26" s="1"/>
  <c r="C13" i="5"/>
  <c r="G39" i="26" s="1"/>
  <c r="C9" i="5"/>
  <c r="G35" i="26" s="1"/>
  <c r="C5" i="5"/>
  <c r="G31" i="26" s="1"/>
  <c r="C26" i="6"/>
  <c r="H52" i="26" s="1"/>
  <c r="C22" i="6"/>
  <c r="H48" i="26" s="1"/>
  <c r="C18" i="6"/>
  <c r="H44" i="26" s="1"/>
  <c r="C14" i="6"/>
  <c r="H40" i="26" s="1"/>
  <c r="C10" i="6"/>
  <c r="H36" i="26" s="1"/>
  <c r="C6" i="6"/>
  <c r="H32" i="26" s="1"/>
  <c r="C26" i="4"/>
  <c r="F52" i="26" s="1"/>
  <c r="C22" i="4"/>
  <c r="F48" i="26" s="1"/>
  <c r="C18" i="4"/>
  <c r="F44" i="26" s="1"/>
  <c r="C14" i="4"/>
  <c r="F40" i="26" s="1"/>
  <c r="C10" i="4"/>
  <c r="F36" i="26" s="1"/>
  <c r="C6" i="4"/>
  <c r="F32" i="26" s="1"/>
  <c r="C3" i="1"/>
  <c r="C29" i="26" s="1"/>
  <c r="C11" i="1"/>
  <c r="C37" i="26" s="1"/>
  <c r="C19" i="1"/>
  <c r="C45" i="26" s="1"/>
  <c r="C27" i="1"/>
  <c r="C53" i="26" s="1"/>
  <c r="C28" i="5"/>
  <c r="G54" i="26" s="1"/>
  <c r="C16" i="5"/>
  <c r="G42" i="26" s="1"/>
  <c r="C8" i="5"/>
  <c r="G34" i="26" s="1"/>
  <c r="C21" i="6"/>
  <c r="H47" i="26" s="1"/>
  <c r="C13" i="6"/>
  <c r="H39" i="26" s="1"/>
  <c r="C5" i="6"/>
  <c r="H31" i="26" s="1"/>
  <c r="C21" i="4"/>
  <c r="F47" i="26" s="1"/>
  <c r="C13" i="4"/>
  <c r="F39" i="26" s="1"/>
  <c r="C5" i="4"/>
  <c r="F31" i="26" s="1"/>
  <c r="C13" i="1"/>
  <c r="C39" i="26" s="1"/>
  <c r="C14" i="1"/>
  <c r="C40" i="26" s="1"/>
  <c r="C4" i="1"/>
  <c r="C30" i="26" s="1"/>
  <c r="C12" i="1"/>
  <c r="C38" i="26" s="1"/>
  <c r="C20" i="1"/>
  <c r="C46" i="26" s="1"/>
  <c r="C28" i="1"/>
  <c r="C54" i="26" s="1"/>
  <c r="C24" i="5"/>
  <c r="G50" i="26" s="1"/>
  <c r="C20" i="5"/>
  <c r="G46" i="26" s="1"/>
  <c r="C12" i="5"/>
  <c r="G38" i="26" s="1"/>
  <c r="C4" i="5"/>
  <c r="G30" i="26" s="1"/>
  <c r="C25" i="6"/>
  <c r="H51" i="26" s="1"/>
  <c r="C17" i="6"/>
  <c r="H43" i="26" s="1"/>
  <c r="C9" i="6"/>
  <c r="H35" i="26" s="1"/>
  <c r="C25" i="4"/>
  <c r="F51" i="26" s="1"/>
  <c r="C17" i="4"/>
  <c r="F43" i="26" s="1"/>
  <c r="C9" i="4"/>
  <c r="F35" i="26" s="1"/>
  <c r="C5" i="1"/>
  <c r="C31" i="26" s="1"/>
  <c r="C21" i="1"/>
  <c r="C47" i="26" s="1"/>
  <c r="C6" i="1"/>
  <c r="C32" i="26" s="1"/>
  <c r="K3" i="22" a="1"/>
  <c r="K3" i="22" s="1"/>
  <c r="I31" i="31" l="1"/>
  <c r="I61" i="31" s="1"/>
  <c r="I84" i="31" s="1"/>
  <c r="K22" i="31"/>
  <c r="K52" i="31" s="1"/>
  <c r="I32" i="31"/>
  <c r="I62" i="31" s="1"/>
  <c r="I33" i="31"/>
  <c r="I63" i="31" s="1"/>
  <c r="I86" i="31" s="1"/>
  <c r="I30" i="31"/>
  <c r="I60" i="31" s="1"/>
  <c r="I68" i="31" s="1"/>
  <c r="J47" i="31"/>
  <c r="J76" i="31" s="1"/>
  <c r="J22" i="31"/>
  <c r="I34" i="31"/>
  <c r="I64" i="31" s="1"/>
  <c r="G86" i="31"/>
  <c r="G71" i="31"/>
  <c r="C71" i="31"/>
  <c r="C86" i="31"/>
  <c r="F68" i="31"/>
  <c r="F83" i="31"/>
  <c r="C72" i="31"/>
  <c r="C87" i="31"/>
  <c r="F87" i="31"/>
  <c r="F72" i="31"/>
  <c r="E84" i="31"/>
  <c r="E69" i="31"/>
  <c r="H69" i="31"/>
  <c r="H84" i="31"/>
  <c r="D85" i="31"/>
  <c r="D70" i="31"/>
  <c r="D87" i="31"/>
  <c r="D72" i="31"/>
  <c r="E83" i="31"/>
  <c r="E68" i="31"/>
  <c r="D86" i="31"/>
  <c r="D71" i="31"/>
  <c r="G72" i="31"/>
  <c r="G87" i="31"/>
  <c r="C70" i="31"/>
  <c r="C85" i="31"/>
  <c r="F69" i="31"/>
  <c r="F84" i="31"/>
  <c r="H68" i="31"/>
  <c r="H83" i="31"/>
  <c r="E87" i="31"/>
  <c r="E72" i="31"/>
  <c r="H85" i="31"/>
  <c r="H70" i="31"/>
  <c r="E70" i="31"/>
  <c r="E85" i="31"/>
  <c r="H72" i="31"/>
  <c r="H87" i="31"/>
  <c r="E71" i="31"/>
  <c r="E86" i="31"/>
  <c r="H71" i="31"/>
  <c r="H86" i="31"/>
  <c r="D68" i="31"/>
  <c r="D83" i="31"/>
  <c r="G70" i="31"/>
  <c r="G85" i="31"/>
  <c r="D84" i="31"/>
  <c r="D69" i="31"/>
  <c r="G69" i="31"/>
  <c r="G84" i="31"/>
  <c r="F86" i="31"/>
  <c r="F71" i="31"/>
  <c r="G68" i="31"/>
  <c r="G83" i="31"/>
  <c r="C84" i="31"/>
  <c r="C69" i="31"/>
  <c r="F85" i="31"/>
  <c r="F70" i="31"/>
  <c r="K76" i="31"/>
  <c r="L47" i="31"/>
  <c r="L22" i="31"/>
  <c r="L52" i="31" s="1"/>
  <c r="M26" i="31"/>
  <c r="M56" i="31" s="1"/>
  <c r="N3" i="31"/>
  <c r="M11" i="31"/>
  <c r="N2" i="31"/>
  <c r="M8" i="31"/>
  <c r="M40" i="31" s="1"/>
  <c r="M6" i="31"/>
  <c r="M9" i="31"/>
  <c r="M41" i="31" s="1"/>
  <c r="M16" i="31"/>
  <c r="M20" i="31"/>
  <c r="M17" i="31"/>
  <c r="M7" i="31"/>
  <c r="M39" i="31" s="1"/>
  <c r="M10" i="31"/>
  <c r="M42" i="31" s="1"/>
  <c r="M19" i="31"/>
  <c r="M18" i="31"/>
  <c r="M21" i="31"/>
  <c r="L51" i="31"/>
  <c r="L80" i="31" s="1"/>
  <c r="L48" i="31"/>
  <c r="L77" i="31" s="1"/>
  <c r="K30" i="31"/>
  <c r="K60" i="31" s="1"/>
  <c r="L49" i="31"/>
  <c r="L78" i="31" s="1"/>
  <c r="K33" i="31"/>
  <c r="K63" i="31" s="1"/>
  <c r="L38" i="31"/>
  <c r="L12" i="31"/>
  <c r="L43" i="31" s="1"/>
  <c r="L50" i="31"/>
  <c r="L79" i="31" s="1"/>
  <c r="A9" i="30"/>
  <c r="A8" i="30"/>
  <c r="A7" i="30"/>
  <c r="A10" i="30"/>
  <c r="A6" i="30"/>
  <c r="D12" i="1"/>
  <c r="D9" i="1"/>
  <c r="D23" i="6"/>
  <c r="D3" i="1"/>
  <c r="D16" i="6"/>
  <c r="D7" i="5"/>
  <c r="D18" i="6"/>
  <c r="D21" i="5"/>
  <c r="D10" i="1"/>
  <c r="D22" i="5"/>
  <c r="D12" i="5"/>
  <c r="D13" i="5"/>
  <c r="D18" i="5"/>
  <c r="D27" i="5"/>
  <c r="D16" i="5"/>
  <c r="D20" i="6"/>
  <c r="D22" i="1"/>
  <c r="D15" i="1"/>
  <c r="D4" i="1"/>
  <c r="D17" i="5"/>
  <c r="D27" i="6"/>
  <c r="D5" i="6"/>
  <c r="D10" i="6"/>
  <c r="D3" i="6"/>
  <c r="D20" i="5"/>
  <c r="D24" i="6"/>
  <c r="D3" i="5"/>
  <c r="D23" i="5"/>
  <c r="D21" i="6"/>
  <c r="D7" i="6"/>
  <c r="D24" i="5"/>
  <c r="D28" i="6"/>
  <c r="D21" i="1"/>
  <c r="D12" i="6"/>
  <c r="D11" i="5"/>
  <c r="D26" i="5"/>
  <c r="D10" i="5"/>
  <c r="D6" i="5"/>
  <c r="D14" i="5"/>
  <c r="D14" i="6"/>
  <c r="D26" i="1"/>
  <c r="D24" i="1"/>
  <c r="D18" i="1"/>
  <c r="D17" i="6"/>
  <c r="D11" i="6"/>
  <c r="D28" i="5"/>
  <c r="D11" i="1"/>
  <c r="D13" i="6"/>
  <c r="D9" i="5"/>
  <c r="D15" i="5"/>
  <c r="D6" i="1"/>
  <c r="D28" i="1"/>
  <c r="D27" i="1"/>
  <c r="D25" i="6"/>
  <c r="D25" i="1"/>
  <c r="D16" i="1"/>
  <c r="D8" i="5"/>
  <c r="D22" i="6"/>
  <c r="D14" i="1"/>
  <c r="D15" i="6"/>
  <c r="D4" i="6"/>
  <c r="D25" i="5"/>
  <c r="D5" i="5"/>
  <c r="D19" i="5"/>
  <c r="D4" i="5"/>
  <c r="D7" i="1"/>
  <c r="D9" i="6"/>
  <c r="D26" i="6"/>
  <c r="D6" i="6"/>
  <c r="D13" i="1"/>
  <c r="D5" i="1"/>
  <c r="D20" i="1"/>
  <c r="D19" i="1"/>
  <c r="D17" i="1"/>
  <c r="D8" i="1"/>
  <c r="D23" i="1"/>
  <c r="D19" i="6"/>
  <c r="D8" i="6"/>
  <c r="E1" i="11"/>
  <c r="E41" i="11" s="1"/>
  <c r="F1" i="11"/>
  <c r="F41" i="11" s="1"/>
  <c r="G1" i="11"/>
  <c r="G41" i="11" s="1"/>
  <c r="H1" i="11"/>
  <c r="H41" i="11" s="1"/>
  <c r="I1" i="11"/>
  <c r="I41" i="11" s="1"/>
  <c r="J1" i="11"/>
  <c r="J41" i="11" s="1"/>
  <c r="K1" i="11"/>
  <c r="K41" i="11" s="1"/>
  <c r="L1" i="11"/>
  <c r="L41" i="11" s="1"/>
  <c r="M1" i="11"/>
  <c r="M41" i="11" s="1"/>
  <c r="N1" i="11"/>
  <c r="N41" i="11" s="1"/>
  <c r="O1" i="11"/>
  <c r="O41" i="11" s="1"/>
  <c r="P1" i="11"/>
  <c r="P41" i="11" s="1"/>
  <c r="Q1" i="11"/>
  <c r="Q41" i="11" s="1"/>
  <c r="R1" i="11"/>
  <c r="R41" i="11" s="1"/>
  <c r="S1" i="11"/>
  <c r="S41" i="11" s="1"/>
  <c r="T1" i="11"/>
  <c r="T41" i="11" s="1"/>
  <c r="U1" i="11"/>
  <c r="U41" i="11" s="1"/>
  <c r="V1" i="11"/>
  <c r="V41" i="11" s="1"/>
  <c r="W1" i="11"/>
  <c r="W41" i="11" s="1"/>
  <c r="X1" i="11"/>
  <c r="X41" i="11" s="1"/>
  <c r="Y1" i="11"/>
  <c r="Y41" i="11" s="1"/>
  <c r="Z1" i="11"/>
  <c r="Z41" i="11" s="1"/>
  <c r="AA1" i="11"/>
  <c r="AA41" i="11" s="1"/>
  <c r="K31" i="31" l="1"/>
  <c r="K61" i="31" s="1"/>
  <c r="I69" i="31"/>
  <c r="K34" i="31"/>
  <c r="K64" i="31" s="1"/>
  <c r="K72" i="31" s="1"/>
  <c r="K32" i="31"/>
  <c r="K62" i="31" s="1"/>
  <c r="K70" i="31" s="1"/>
  <c r="I71" i="31"/>
  <c r="J52" i="31"/>
  <c r="J34" i="31"/>
  <c r="J64" i="31" s="1"/>
  <c r="J32" i="31"/>
  <c r="J62" i="31" s="1"/>
  <c r="J31" i="31"/>
  <c r="J61" i="31" s="1"/>
  <c r="J33" i="31"/>
  <c r="J63" i="31" s="1"/>
  <c r="J30" i="31"/>
  <c r="J60" i="31" s="1"/>
  <c r="I87" i="31"/>
  <c r="I72" i="31"/>
  <c r="I83" i="31"/>
  <c r="I85" i="31"/>
  <c r="I70" i="31"/>
  <c r="L31" i="31"/>
  <c r="L61" i="31" s="1"/>
  <c r="L69" i="31" s="1"/>
  <c r="L34" i="31"/>
  <c r="L64" i="31" s="1"/>
  <c r="L87" i="31" s="1"/>
  <c r="L33" i="31"/>
  <c r="L63" i="31" s="1"/>
  <c r="L71" i="31" s="1"/>
  <c r="L32" i="31"/>
  <c r="L62" i="31" s="1"/>
  <c r="L70" i="31" s="1"/>
  <c r="M49" i="31"/>
  <c r="M78" i="31" s="1"/>
  <c r="M50" i="31"/>
  <c r="M79" i="31" s="1"/>
  <c r="K69" i="31"/>
  <c r="K84" i="31"/>
  <c r="N26" i="31"/>
  <c r="N56" i="31" s="1"/>
  <c r="O3" i="31"/>
  <c r="M38" i="31"/>
  <c r="M12" i="31"/>
  <c r="M43" i="31" s="1"/>
  <c r="N8" i="31"/>
  <c r="N40" i="31" s="1"/>
  <c r="N6" i="31"/>
  <c r="N10" i="31"/>
  <c r="N42" i="31" s="1"/>
  <c r="N7" i="31"/>
  <c r="N39" i="31" s="1"/>
  <c r="O2" i="31"/>
  <c r="N16" i="31"/>
  <c r="N17" i="31"/>
  <c r="N20" i="31"/>
  <c r="N11" i="31"/>
  <c r="N9" i="31"/>
  <c r="N41" i="31" s="1"/>
  <c r="N21" i="31"/>
  <c r="N19" i="31"/>
  <c r="N18" i="31"/>
  <c r="M48" i="31"/>
  <c r="M77" i="31" s="1"/>
  <c r="M51" i="31"/>
  <c r="M80" i="31" s="1"/>
  <c r="L30" i="31"/>
  <c r="L60" i="31" s="1"/>
  <c r="K86" i="31"/>
  <c r="K71" i="31"/>
  <c r="K85" i="31"/>
  <c r="K68" i="31"/>
  <c r="K83" i="31"/>
  <c r="M47" i="31"/>
  <c r="M22" i="31"/>
  <c r="M52" i="31" s="1"/>
  <c r="L76" i="31"/>
  <c r="A17" i="30"/>
  <c r="A41" i="30" s="1"/>
  <c r="A50" i="30" s="1"/>
  <c r="A61" i="30" s="1"/>
  <c r="A76" i="30" s="1"/>
  <c r="A20" i="30"/>
  <c r="A44" i="30" s="1"/>
  <c r="A53" i="30" s="1"/>
  <c r="A64" i="30" s="1"/>
  <c r="A79" i="30" s="1"/>
  <c r="A21" i="30"/>
  <c r="A45" i="30" s="1"/>
  <c r="A54" i="30" s="1"/>
  <c r="A65" i="30" s="1"/>
  <c r="A80" i="30" s="1"/>
  <c r="A18" i="30"/>
  <c r="A42" i="30" s="1"/>
  <c r="A51" i="30" s="1"/>
  <c r="A62" i="30" s="1"/>
  <c r="A77" i="30" s="1"/>
  <c r="A19" i="30"/>
  <c r="A43" i="30" s="1"/>
  <c r="A52" i="30" s="1"/>
  <c r="A63" i="30" s="1"/>
  <c r="A78" i="30" s="1"/>
  <c r="K87" i="31" l="1"/>
  <c r="A89" i="30"/>
  <c r="A98" i="30" s="1"/>
  <c r="A88" i="30"/>
  <c r="A97" i="30" s="1"/>
  <c r="A86" i="30"/>
  <c r="A95" i="30" s="1"/>
  <c r="A87" i="30"/>
  <c r="A96" i="30" s="1"/>
  <c r="A90" i="30"/>
  <c r="A99" i="30" s="1"/>
  <c r="J69" i="31"/>
  <c r="J84" i="31"/>
  <c r="J85" i="31"/>
  <c r="J70" i="31"/>
  <c r="J68" i="31"/>
  <c r="J83" i="31"/>
  <c r="J71" i="31"/>
  <c r="J86" i="31"/>
  <c r="J72" i="31"/>
  <c r="J87" i="31"/>
  <c r="M30" i="31"/>
  <c r="M60" i="31" s="1"/>
  <c r="M68" i="31" s="1"/>
  <c r="L84" i="31"/>
  <c r="L72" i="31"/>
  <c r="L85" i="31"/>
  <c r="L86" i="31"/>
  <c r="N47" i="31"/>
  <c r="N22" i="31"/>
  <c r="N52" i="31" s="1"/>
  <c r="O20" i="31"/>
  <c r="O10" i="31"/>
  <c r="O42" i="31" s="1"/>
  <c r="P2" i="31"/>
  <c r="O8" i="31"/>
  <c r="O40" i="31" s="1"/>
  <c r="O16" i="31"/>
  <c r="O6" i="31"/>
  <c r="O9" i="31"/>
  <c r="O41" i="31" s="1"/>
  <c r="O11" i="31"/>
  <c r="O7" i="31"/>
  <c r="O39" i="31" s="1"/>
  <c r="O17" i="31"/>
  <c r="O19" i="31"/>
  <c r="O18" i="31"/>
  <c r="O21" i="31"/>
  <c r="O26" i="31"/>
  <c r="O56" i="31" s="1"/>
  <c r="P3" i="31"/>
  <c r="M33" i="31"/>
  <c r="M63" i="31" s="1"/>
  <c r="N51" i="31"/>
  <c r="N80" i="31" s="1"/>
  <c r="M31" i="31"/>
  <c r="M61" i="31" s="1"/>
  <c r="M76" i="31"/>
  <c r="N48" i="31"/>
  <c r="N77" i="31" s="1"/>
  <c r="N38" i="31"/>
  <c r="N12" i="31"/>
  <c r="N43" i="31" s="1"/>
  <c r="M32" i="31"/>
  <c r="M62" i="31" s="1"/>
  <c r="N50" i="31"/>
  <c r="N79" i="31" s="1"/>
  <c r="L68" i="31"/>
  <c r="L83" i="31"/>
  <c r="M34" i="31"/>
  <c r="M64" i="31" s="1"/>
  <c r="N49" i="31"/>
  <c r="N78" i="31" s="1"/>
  <c r="AC43" i="30"/>
  <c r="AC42" i="30"/>
  <c r="AC44" i="30"/>
  <c r="AC45" i="30"/>
  <c r="AC41" i="30"/>
  <c r="M83" i="31" l="1"/>
  <c r="N33" i="31"/>
  <c r="N63" i="31" s="1"/>
  <c r="N86" i="31" s="1"/>
  <c r="N34" i="31"/>
  <c r="N64" i="31" s="1"/>
  <c r="N87" i="31" s="1"/>
  <c r="N31" i="31"/>
  <c r="N61" i="31" s="1"/>
  <c r="N84" i="31" s="1"/>
  <c r="M69" i="31"/>
  <c r="M84" i="31"/>
  <c r="O47" i="31"/>
  <c r="O22" i="31"/>
  <c r="O52" i="31" s="1"/>
  <c r="O49" i="31"/>
  <c r="O78" i="31" s="1"/>
  <c r="M71" i="31"/>
  <c r="M86" i="31"/>
  <c r="P10" i="31"/>
  <c r="P42" i="31" s="1"/>
  <c r="Q2" i="31"/>
  <c r="P8" i="31"/>
  <c r="P40" i="31" s="1"/>
  <c r="P20" i="31"/>
  <c r="P11" i="31"/>
  <c r="P17" i="31"/>
  <c r="P9" i="31"/>
  <c r="P41" i="31" s="1"/>
  <c r="P7" i="31"/>
  <c r="P39" i="31" s="1"/>
  <c r="P16" i="31"/>
  <c r="P6" i="31"/>
  <c r="P21" i="31"/>
  <c r="P19" i="31"/>
  <c r="P18" i="31"/>
  <c r="O50" i="31"/>
  <c r="O79" i="31" s="1"/>
  <c r="N30" i="31"/>
  <c r="N60" i="31" s="1"/>
  <c r="O48" i="31"/>
  <c r="O77" i="31" s="1"/>
  <c r="N76" i="31"/>
  <c r="M87" i="31"/>
  <c r="M72" i="31"/>
  <c r="M70" i="31"/>
  <c r="M85" i="31"/>
  <c r="O38" i="31"/>
  <c r="O12" i="31"/>
  <c r="O43" i="31" s="1"/>
  <c r="P26" i="31"/>
  <c r="P56" i="31" s="1"/>
  <c r="Q3" i="31"/>
  <c r="O51" i="31"/>
  <c r="O80" i="31" s="1"/>
  <c r="N32" i="31"/>
  <c r="N62" i="31" s="1"/>
  <c r="C12" i="19"/>
  <c r="Q3" i="22" s="1"/>
  <c r="O32" i="31" l="1"/>
  <c r="O62" i="31" s="1"/>
  <c r="O85" i="31" s="1"/>
  <c r="N71" i="31"/>
  <c r="O34" i="31"/>
  <c r="O64" i="31" s="1"/>
  <c r="O72" i="31" s="1"/>
  <c r="N69" i="31"/>
  <c r="N72" i="31"/>
  <c r="O31" i="31"/>
  <c r="O61" i="31" s="1"/>
  <c r="O69" i="31" s="1"/>
  <c r="O76" i="31"/>
  <c r="P38" i="31"/>
  <c r="P12" i="31"/>
  <c r="P43" i="31" s="1"/>
  <c r="N83" i="31"/>
  <c r="N68" i="31"/>
  <c r="P49" i="31"/>
  <c r="P78" i="31" s="1"/>
  <c r="O33" i="31"/>
  <c r="O63" i="31" s="1"/>
  <c r="P50" i="31"/>
  <c r="P79" i="31" s="1"/>
  <c r="N85" i="31"/>
  <c r="N70" i="31"/>
  <c r="P47" i="31"/>
  <c r="P22" i="31"/>
  <c r="P52" i="31" s="1"/>
  <c r="R3" i="31"/>
  <c r="Q26" i="31"/>
  <c r="Q56" i="31" s="1"/>
  <c r="P48" i="31"/>
  <c r="P77" i="31" s="1"/>
  <c r="P51" i="31"/>
  <c r="P80" i="31" s="1"/>
  <c r="O30" i="31"/>
  <c r="O60" i="31" s="1"/>
  <c r="Q9" i="31"/>
  <c r="Q41" i="31" s="1"/>
  <c r="Q7" i="31"/>
  <c r="Q39" i="31" s="1"/>
  <c r="Q10" i="31"/>
  <c r="Q42" i="31" s="1"/>
  <c r="R2" i="31"/>
  <c r="Q16" i="31"/>
  <c r="Q20" i="31"/>
  <c r="Q6" i="31"/>
  <c r="Q17" i="31"/>
  <c r="Q11" i="31"/>
  <c r="Q8" i="31"/>
  <c r="Q40" i="31" s="1"/>
  <c r="Q18" i="31"/>
  <c r="Q21" i="31"/>
  <c r="Q19" i="31"/>
  <c r="A79" i="21"/>
  <c r="A79" i="25" s="1"/>
  <c r="A71" i="21"/>
  <c r="A71" i="25" s="1"/>
  <c r="A63" i="21"/>
  <c r="A63" i="25" s="1"/>
  <c r="A55" i="21"/>
  <c r="A55" i="25" s="1"/>
  <c r="A29" i="25"/>
  <c r="A75" i="21"/>
  <c r="A75" i="25" s="1"/>
  <c r="A73" i="21"/>
  <c r="A73" i="25" s="1"/>
  <c r="A57" i="21"/>
  <c r="A57" i="25" s="1"/>
  <c r="A72" i="21"/>
  <c r="A72" i="25" s="1"/>
  <c r="A56" i="21"/>
  <c r="A56" i="25" s="1"/>
  <c r="A78" i="21"/>
  <c r="A78" i="25" s="1"/>
  <c r="A77" i="21"/>
  <c r="A77" i="25" s="1"/>
  <c r="A69" i="21"/>
  <c r="A69" i="25" s="1"/>
  <c r="A61" i="21"/>
  <c r="A61" i="25" s="1"/>
  <c r="A67" i="21"/>
  <c r="A67" i="25" s="1"/>
  <c r="A65" i="21"/>
  <c r="A65" i="25" s="1"/>
  <c r="A80" i="21"/>
  <c r="A80" i="25" s="1"/>
  <c r="A64" i="21"/>
  <c r="A64" i="25" s="1"/>
  <c r="A70" i="21"/>
  <c r="A70" i="25" s="1"/>
  <c r="A62" i="21"/>
  <c r="A62" i="25" s="1"/>
  <c r="A76" i="21"/>
  <c r="A76" i="25" s="1"/>
  <c r="A68" i="21"/>
  <c r="A68" i="25" s="1"/>
  <c r="A60" i="21"/>
  <c r="A60" i="25" s="1"/>
  <c r="A59" i="21"/>
  <c r="A59" i="25" s="1"/>
  <c r="A74" i="21"/>
  <c r="A74" i="25" s="1"/>
  <c r="A66" i="21"/>
  <c r="A66" i="25" s="1"/>
  <c r="A58" i="21"/>
  <c r="A58" i="25" s="1"/>
  <c r="A6" i="11"/>
  <c r="A9" i="11"/>
  <c r="A10" i="11"/>
  <c r="A7" i="11"/>
  <c r="A8" i="11"/>
  <c r="O70" i="31" l="1"/>
  <c r="O87" i="31"/>
  <c r="P32" i="31"/>
  <c r="P62" i="31" s="1"/>
  <c r="P85" i="31" s="1"/>
  <c r="O84" i="31"/>
  <c r="P76" i="31"/>
  <c r="P33" i="31"/>
  <c r="P63" i="31" s="1"/>
  <c r="P86" i="31" s="1"/>
  <c r="P30" i="31"/>
  <c r="P60" i="31" s="1"/>
  <c r="P68" i="31" s="1"/>
  <c r="P31" i="31"/>
  <c r="P61" i="31" s="1"/>
  <c r="P84" i="31" s="1"/>
  <c r="Q51" i="31"/>
  <c r="Q80" i="31" s="1"/>
  <c r="Q48" i="31"/>
  <c r="Q77" i="31" s="1"/>
  <c r="Q38" i="31"/>
  <c r="Q12" i="31"/>
  <c r="Q43" i="31" s="1"/>
  <c r="R26" i="31"/>
  <c r="R56" i="31" s="1"/>
  <c r="S3" i="31"/>
  <c r="O83" i="31"/>
  <c r="O68" i="31"/>
  <c r="O86" i="31"/>
  <c r="O71" i="31"/>
  <c r="R10" i="31"/>
  <c r="R42" i="31" s="1"/>
  <c r="S2" i="31"/>
  <c r="R20" i="31"/>
  <c r="R16" i="31"/>
  <c r="R17" i="31"/>
  <c r="R9" i="31"/>
  <c r="R41" i="31" s="1"/>
  <c r="R7" i="31"/>
  <c r="R39" i="31" s="1"/>
  <c r="R11" i="31"/>
  <c r="R6" i="31"/>
  <c r="R8" i="31"/>
  <c r="R40" i="31" s="1"/>
  <c r="R19" i="31"/>
  <c r="R21" i="31"/>
  <c r="R18" i="31"/>
  <c r="Q49" i="31"/>
  <c r="Q78" i="31" s="1"/>
  <c r="P34" i="31"/>
  <c r="P64" i="31" s="1"/>
  <c r="Q47" i="31"/>
  <c r="Q22" i="31"/>
  <c r="Q52" i="31" s="1"/>
  <c r="Q50" i="31"/>
  <c r="Q79" i="31" s="1"/>
  <c r="A19" i="11"/>
  <c r="A35" i="11" s="1"/>
  <c r="A18" i="11"/>
  <c r="A34" i="11" s="1"/>
  <c r="A21" i="11"/>
  <c r="A37" i="11" s="1"/>
  <c r="A20" i="11"/>
  <c r="A36" i="11" s="1"/>
  <c r="A103" i="21"/>
  <c r="A103" i="25" s="1"/>
  <c r="A100" i="21"/>
  <c r="A100" i="25" s="1"/>
  <c r="A106" i="21"/>
  <c r="A106" i="25" s="1"/>
  <c r="A83" i="21"/>
  <c r="A83" i="25" s="1"/>
  <c r="A89" i="21"/>
  <c r="A89" i="25" s="1"/>
  <c r="A92" i="21"/>
  <c r="A92" i="25" s="1"/>
  <c r="A93" i="21"/>
  <c r="A93" i="25" s="1"/>
  <c r="A81" i="21"/>
  <c r="A102" i="21"/>
  <c r="A102" i="25" s="1"/>
  <c r="A94" i="21"/>
  <c r="A94" i="25" s="1"/>
  <c r="A90" i="21"/>
  <c r="A90" i="25" s="1"/>
  <c r="A98" i="21"/>
  <c r="A98" i="25" s="1"/>
  <c r="A85" i="21"/>
  <c r="A85" i="25" s="1"/>
  <c r="A88" i="21"/>
  <c r="A88" i="25" s="1"/>
  <c r="A91" i="21"/>
  <c r="A91" i="25" s="1"/>
  <c r="A87" i="21"/>
  <c r="A87" i="25" s="1"/>
  <c r="A104" i="21"/>
  <c r="A104" i="25" s="1"/>
  <c r="A99" i="21"/>
  <c r="A99" i="25" s="1"/>
  <c r="A97" i="21"/>
  <c r="A97" i="25" s="1"/>
  <c r="A84" i="21"/>
  <c r="A84" i="25" s="1"/>
  <c r="A86" i="21"/>
  <c r="A86" i="25" s="1"/>
  <c r="A96" i="21"/>
  <c r="A96" i="25" s="1"/>
  <c r="A95" i="21"/>
  <c r="A95" i="25" s="1"/>
  <c r="A82" i="21"/>
  <c r="A82" i="25" s="1"/>
  <c r="A101" i="21"/>
  <c r="A101" i="25" s="1"/>
  <c r="A105" i="21"/>
  <c r="A105" i="25" s="1"/>
  <c r="A17" i="11"/>
  <c r="A33" i="11" s="1"/>
  <c r="P70" i="31" l="1"/>
  <c r="P71" i="31"/>
  <c r="Q32" i="31"/>
  <c r="Q62" i="31" s="1"/>
  <c r="Q70" i="31" s="1"/>
  <c r="Q33" i="31"/>
  <c r="Q63" i="31" s="1"/>
  <c r="Q71" i="31" s="1"/>
  <c r="Q30" i="31"/>
  <c r="Q60" i="31" s="1"/>
  <c r="Q68" i="31" s="1"/>
  <c r="P83" i="31"/>
  <c r="Q31" i="31"/>
  <c r="Q61" i="31" s="1"/>
  <c r="Q84" i="31" s="1"/>
  <c r="B20" i="11"/>
  <c r="B66" i="11" s="1"/>
  <c r="A81" i="25"/>
  <c r="P69" i="31"/>
  <c r="R48" i="31"/>
  <c r="R77" i="31" s="1"/>
  <c r="S26" i="31"/>
  <c r="S56" i="31" s="1"/>
  <c r="T3" i="31"/>
  <c r="P72" i="31"/>
  <c r="P87" i="31"/>
  <c r="T2" i="31"/>
  <c r="S10" i="31"/>
  <c r="S42" i="31" s="1"/>
  <c r="S6" i="31"/>
  <c r="S17" i="31"/>
  <c r="S8" i="31"/>
  <c r="S40" i="31" s="1"/>
  <c r="S16" i="31"/>
  <c r="S7" i="31"/>
  <c r="S39" i="31" s="1"/>
  <c r="S11" i="31"/>
  <c r="S9" i="31"/>
  <c r="S41" i="31" s="1"/>
  <c r="S20" i="31"/>
  <c r="S18" i="31"/>
  <c r="S21" i="31"/>
  <c r="S19" i="31"/>
  <c r="Q34" i="31"/>
  <c r="Q64" i="31" s="1"/>
  <c r="R47" i="31"/>
  <c r="R22" i="31"/>
  <c r="R52" i="31" s="1"/>
  <c r="R51" i="31"/>
  <c r="R80" i="31" s="1"/>
  <c r="R49" i="31"/>
  <c r="R78" i="31" s="1"/>
  <c r="R50" i="31"/>
  <c r="R79" i="31" s="1"/>
  <c r="Q76" i="31"/>
  <c r="R38" i="31"/>
  <c r="R12" i="31"/>
  <c r="R43" i="31" s="1"/>
  <c r="B10" i="30"/>
  <c r="B54" i="30" s="1"/>
  <c r="A42" i="11"/>
  <c r="A52" i="11" s="1"/>
  <c r="A63" i="11" s="1"/>
  <c r="A78" i="11" s="1"/>
  <c r="A87" i="11" s="1"/>
  <c r="A46" i="11"/>
  <c r="A43" i="11"/>
  <c r="A45" i="11"/>
  <c r="A44" i="11"/>
  <c r="A96" i="11" l="1"/>
  <c r="B19" i="11"/>
  <c r="B65" i="11" s="1"/>
  <c r="B18" i="11"/>
  <c r="B64" i="11" s="1"/>
  <c r="B9" i="11"/>
  <c r="B55" i="11" s="1"/>
  <c r="B90" i="11" s="1"/>
  <c r="B99" i="11" s="1"/>
  <c r="B7" i="11"/>
  <c r="B53" i="11" s="1"/>
  <c r="B6" i="11"/>
  <c r="B52" i="11" s="1"/>
  <c r="B22" i="11"/>
  <c r="B68" i="11" s="1"/>
  <c r="B21" i="11"/>
  <c r="B67" i="11" s="1"/>
  <c r="B11" i="11"/>
  <c r="B57" i="11" s="1"/>
  <c r="C2" i="11"/>
  <c r="Q69" i="31"/>
  <c r="Q86" i="31"/>
  <c r="Q85" i="31"/>
  <c r="Q83" i="31"/>
  <c r="B8" i="11"/>
  <c r="B54" i="11" s="1"/>
  <c r="B17" i="11"/>
  <c r="B10" i="11"/>
  <c r="B56" i="11" s="1"/>
  <c r="R32" i="31"/>
  <c r="R62" i="31" s="1"/>
  <c r="R85" i="31" s="1"/>
  <c r="R34" i="31"/>
  <c r="R64" i="31" s="1"/>
  <c r="R87" i="31" s="1"/>
  <c r="R30" i="31"/>
  <c r="R60" i="31" s="1"/>
  <c r="R68" i="31" s="1"/>
  <c r="U2" i="31"/>
  <c r="T10" i="31"/>
  <c r="T42" i="31" s="1"/>
  <c r="T11" i="31"/>
  <c r="T8" i="31"/>
  <c r="T40" i="31" s="1"/>
  <c r="T7" i="31"/>
  <c r="T39" i="31" s="1"/>
  <c r="T16" i="31"/>
  <c r="T9" i="31"/>
  <c r="T41" i="31" s="1"/>
  <c r="T6" i="31"/>
  <c r="T20" i="31"/>
  <c r="T17" i="31"/>
  <c r="T19" i="31"/>
  <c r="T21" i="31"/>
  <c r="T18" i="31"/>
  <c r="S51" i="31"/>
  <c r="S80" i="31" s="1"/>
  <c r="T26" i="31"/>
  <c r="T56" i="31" s="1"/>
  <c r="U3" i="31"/>
  <c r="S38" i="31"/>
  <c r="S12" i="31"/>
  <c r="S43" i="31" s="1"/>
  <c r="S50" i="31"/>
  <c r="S79" i="31" s="1"/>
  <c r="S49" i="31"/>
  <c r="S78" i="31" s="1"/>
  <c r="Q72" i="31"/>
  <c r="Q87" i="31"/>
  <c r="S47" i="31"/>
  <c r="S22" i="31"/>
  <c r="S52" i="31" s="1"/>
  <c r="R31" i="31"/>
  <c r="R61" i="31" s="1"/>
  <c r="S48" i="31"/>
  <c r="S77" i="31" s="1"/>
  <c r="R76" i="31"/>
  <c r="R33" i="31"/>
  <c r="R63" i="31" s="1"/>
  <c r="C3" i="11"/>
  <c r="B28" i="11"/>
  <c r="B74" i="11" s="1"/>
  <c r="B19" i="30"/>
  <c r="B63" i="30" s="1"/>
  <c r="B20" i="30"/>
  <c r="B64" i="30" s="1"/>
  <c r="B18" i="30"/>
  <c r="B62" i="30" s="1"/>
  <c r="B22" i="30"/>
  <c r="B66" i="30" s="1"/>
  <c r="B21" i="30"/>
  <c r="B65" i="30" s="1"/>
  <c r="B90" i="30" s="1"/>
  <c r="B99" i="30" s="1"/>
  <c r="B9" i="30"/>
  <c r="B53" i="30" s="1"/>
  <c r="B7" i="30"/>
  <c r="B51" i="30" s="1"/>
  <c r="B6" i="30"/>
  <c r="B50" i="30" s="1"/>
  <c r="C2" i="30"/>
  <c r="B8" i="30"/>
  <c r="B52" i="30" s="1"/>
  <c r="B11" i="30"/>
  <c r="B55" i="30" s="1"/>
  <c r="B17" i="30"/>
  <c r="AC42" i="11"/>
  <c r="C3" i="30"/>
  <c r="C28" i="30" s="1"/>
  <c r="AC44" i="11"/>
  <c r="A54" i="11"/>
  <c r="A65" i="11" s="1"/>
  <c r="A80" i="11" s="1"/>
  <c r="A89" i="11" s="1"/>
  <c r="AC45" i="11"/>
  <c r="A55" i="11"/>
  <c r="A66" i="11" s="1"/>
  <c r="A81" i="11" s="1"/>
  <c r="A90" i="11" s="1"/>
  <c r="AC43" i="11"/>
  <c r="A53" i="11"/>
  <c r="A64" i="11" s="1"/>
  <c r="A79" i="11" s="1"/>
  <c r="A88" i="11" s="1"/>
  <c r="AC46" i="11"/>
  <c r="A56" i="11"/>
  <c r="A67" i="11" s="1"/>
  <c r="A82" i="11" s="1"/>
  <c r="A91" i="11" s="1"/>
  <c r="B25" i="11" l="1"/>
  <c r="B63" i="11"/>
  <c r="B87" i="11" s="1"/>
  <c r="B96" i="11" s="1"/>
  <c r="B24" i="11"/>
  <c r="B61" i="30"/>
  <c r="B86" i="30" s="1"/>
  <c r="B95" i="30" s="1"/>
  <c r="B24" i="30"/>
  <c r="B68" i="30" s="1"/>
  <c r="C23" i="11"/>
  <c r="C12" i="11"/>
  <c r="C58" i="11" s="1"/>
  <c r="B91" i="30"/>
  <c r="B100" i="30" s="1"/>
  <c r="C21" i="30"/>
  <c r="C23" i="30"/>
  <c r="C12" i="30"/>
  <c r="C56" i="30" s="1"/>
  <c r="B72" i="30"/>
  <c r="B29" i="11"/>
  <c r="A97" i="11"/>
  <c r="A99" i="11"/>
  <c r="A98" i="11"/>
  <c r="A100" i="11"/>
  <c r="C17" i="11"/>
  <c r="B92" i="11"/>
  <c r="B101" i="11" s="1"/>
  <c r="B89" i="11"/>
  <c r="B98" i="11" s="1"/>
  <c r="B88" i="11"/>
  <c r="B97" i="11" s="1"/>
  <c r="C8" i="11"/>
  <c r="C54" i="11" s="1"/>
  <c r="C9" i="11"/>
  <c r="C55" i="11" s="1"/>
  <c r="C6" i="11"/>
  <c r="C22" i="11"/>
  <c r="C11" i="11"/>
  <c r="C57" i="11" s="1"/>
  <c r="D2" i="11"/>
  <c r="C20" i="11"/>
  <c r="C21" i="11"/>
  <c r="C18" i="11"/>
  <c r="C19" i="11"/>
  <c r="B91" i="11"/>
  <c r="B100" i="11" s="1"/>
  <c r="C10" i="11"/>
  <c r="C56" i="11" s="1"/>
  <c r="C7" i="11"/>
  <c r="C53" i="11" s="1"/>
  <c r="R70" i="31"/>
  <c r="R72" i="31"/>
  <c r="B13" i="11"/>
  <c r="B59" i="11" s="1"/>
  <c r="S33" i="31"/>
  <c r="S63" i="31" s="1"/>
  <c r="S86" i="31" s="1"/>
  <c r="B89" i="30"/>
  <c r="B98" i="30" s="1"/>
  <c r="R83" i="31"/>
  <c r="S31" i="31"/>
  <c r="S61" i="31" s="1"/>
  <c r="S84" i="31" s="1"/>
  <c r="T51" i="31"/>
  <c r="T80" i="31" s="1"/>
  <c r="T12" i="31"/>
  <c r="T43" i="31" s="1"/>
  <c r="T38" i="31"/>
  <c r="T47" i="31"/>
  <c r="T22" i="31"/>
  <c r="T52" i="31" s="1"/>
  <c r="S76" i="31"/>
  <c r="T48" i="31"/>
  <c r="T77" i="31" s="1"/>
  <c r="R69" i="31"/>
  <c r="R84" i="31"/>
  <c r="S30" i="31"/>
  <c r="S60" i="31" s="1"/>
  <c r="S34" i="31"/>
  <c r="S64" i="31" s="1"/>
  <c r="R86" i="31"/>
  <c r="R71" i="31"/>
  <c r="T49" i="31"/>
  <c r="T78" i="31" s="1"/>
  <c r="U10" i="31"/>
  <c r="U42" i="31" s="1"/>
  <c r="V2" i="31"/>
  <c r="U11" i="31"/>
  <c r="U9" i="31"/>
  <c r="U41" i="31" s="1"/>
  <c r="U6" i="31"/>
  <c r="U7" i="31"/>
  <c r="U39" i="31" s="1"/>
  <c r="U16" i="31"/>
  <c r="U20" i="31"/>
  <c r="U8" i="31"/>
  <c r="U40" i="31" s="1"/>
  <c r="U17" i="31"/>
  <c r="U21" i="31"/>
  <c r="U19" i="31"/>
  <c r="U18" i="31"/>
  <c r="U26" i="31"/>
  <c r="U56" i="31" s="1"/>
  <c r="V3" i="31"/>
  <c r="S32" i="31"/>
  <c r="S62" i="31" s="1"/>
  <c r="T50" i="31"/>
  <c r="T79" i="31" s="1"/>
  <c r="D3" i="11"/>
  <c r="C28" i="11"/>
  <c r="B87" i="30"/>
  <c r="B96" i="30" s="1"/>
  <c r="B88" i="30"/>
  <c r="B97" i="30" s="1"/>
  <c r="C22" i="30"/>
  <c r="C66" i="30" s="1"/>
  <c r="C19" i="30"/>
  <c r="C10" i="30"/>
  <c r="C54" i="30" s="1"/>
  <c r="D2" i="30"/>
  <c r="C18" i="30"/>
  <c r="C11" i="30"/>
  <c r="C55" i="30" s="1"/>
  <c r="C7" i="30"/>
  <c r="C51" i="30" s="1"/>
  <c r="C6" i="30"/>
  <c r="C50" i="30" s="1"/>
  <c r="C9" i="30"/>
  <c r="C53" i="30" s="1"/>
  <c r="B13" i="30"/>
  <c r="B57" i="30" s="1"/>
  <c r="C20" i="30"/>
  <c r="C17" i="30"/>
  <c r="C8" i="30"/>
  <c r="C52" i="30" s="1"/>
  <c r="D3" i="30"/>
  <c r="D28" i="30" s="1"/>
  <c r="C25" i="11" l="1"/>
  <c r="B33" i="11"/>
  <c r="C65" i="30"/>
  <c r="C90" i="30" s="1"/>
  <c r="C64" i="30"/>
  <c r="C89" i="30" s="1"/>
  <c r="C62" i="30"/>
  <c r="C87" i="30" s="1"/>
  <c r="C67" i="30"/>
  <c r="C92" i="30" s="1"/>
  <c r="C63" i="30"/>
  <c r="C88" i="30" s="1"/>
  <c r="C24" i="30"/>
  <c r="C68" i="30" s="1"/>
  <c r="C24" i="11"/>
  <c r="B70" i="11"/>
  <c r="B37" i="11"/>
  <c r="B39" i="11"/>
  <c r="B36" i="11"/>
  <c r="B34" i="11"/>
  <c r="B35" i="11"/>
  <c r="C61" i="30"/>
  <c r="B34" i="30"/>
  <c r="B35" i="30"/>
  <c r="B36" i="30"/>
  <c r="B33" i="30"/>
  <c r="B38" i="30"/>
  <c r="B32" i="30"/>
  <c r="C69" i="11"/>
  <c r="C93" i="11" s="1"/>
  <c r="D23" i="11"/>
  <c r="D12" i="11"/>
  <c r="D58" i="11" s="1"/>
  <c r="C91" i="30"/>
  <c r="C100" i="30" s="1"/>
  <c r="D9" i="30"/>
  <c r="D53" i="30" s="1"/>
  <c r="D23" i="30"/>
  <c r="D12" i="30"/>
  <c r="D56" i="30" s="1"/>
  <c r="C29" i="11"/>
  <c r="C29" i="30"/>
  <c r="C65" i="11"/>
  <c r="C89" i="11" s="1"/>
  <c r="C66" i="11"/>
  <c r="C90" i="11" s="1"/>
  <c r="C64" i="11"/>
  <c r="C88" i="11" s="1"/>
  <c r="C63" i="11"/>
  <c r="D19" i="11"/>
  <c r="C52" i="11"/>
  <c r="C68" i="11"/>
  <c r="C92" i="11" s="1"/>
  <c r="C67" i="11"/>
  <c r="C91" i="11" s="1"/>
  <c r="C74" i="11"/>
  <c r="D20" i="11"/>
  <c r="D11" i="11"/>
  <c r="D57" i="11" s="1"/>
  <c r="D17" i="11"/>
  <c r="D21" i="11"/>
  <c r="D18" i="11"/>
  <c r="S69" i="31"/>
  <c r="D10" i="11"/>
  <c r="D56" i="11" s="1"/>
  <c r="D8" i="11"/>
  <c r="D54" i="11" s="1"/>
  <c r="D6" i="11"/>
  <c r="D52" i="11" s="1"/>
  <c r="D9" i="11"/>
  <c r="D55" i="11" s="1"/>
  <c r="D7" i="11"/>
  <c r="D53" i="11" s="1"/>
  <c r="D22" i="11"/>
  <c r="C13" i="11"/>
  <c r="C59" i="11" s="1"/>
  <c r="T32" i="31"/>
  <c r="T62" i="31" s="1"/>
  <c r="T70" i="31" s="1"/>
  <c r="S71" i="31"/>
  <c r="T30" i="31"/>
  <c r="T60" i="31" s="1"/>
  <c r="T68" i="31" s="1"/>
  <c r="T31" i="31"/>
  <c r="T61" i="31" s="1"/>
  <c r="T69" i="31" s="1"/>
  <c r="T76" i="31"/>
  <c r="W2" i="31"/>
  <c r="V11" i="31"/>
  <c r="V9" i="31"/>
  <c r="V41" i="31" s="1"/>
  <c r="V7" i="31"/>
  <c r="V39" i="31" s="1"/>
  <c r="V20" i="31"/>
  <c r="V6" i="31"/>
  <c r="V10" i="31"/>
  <c r="V42" i="31" s="1"/>
  <c r="V8" i="31"/>
  <c r="V40" i="31" s="1"/>
  <c r="V17" i="31"/>
  <c r="V16" i="31"/>
  <c r="V18" i="31"/>
  <c r="V19" i="31"/>
  <c r="V21" i="31"/>
  <c r="U49" i="31"/>
  <c r="U78" i="31" s="1"/>
  <c r="U50" i="31"/>
  <c r="U79" i="31" s="1"/>
  <c r="U48" i="31"/>
  <c r="U77" i="31" s="1"/>
  <c r="U51" i="31"/>
  <c r="U80" i="31" s="1"/>
  <c r="S72" i="31"/>
  <c r="S87" i="31"/>
  <c r="S68" i="31"/>
  <c r="S83" i="31"/>
  <c r="T34" i="31"/>
  <c r="T64" i="31" s="1"/>
  <c r="T33" i="31"/>
  <c r="T63" i="31" s="1"/>
  <c r="U22" i="31"/>
  <c r="U52" i="31" s="1"/>
  <c r="U47" i="31"/>
  <c r="S70" i="31"/>
  <c r="S85" i="31"/>
  <c r="V26" i="31"/>
  <c r="V56" i="31" s="1"/>
  <c r="W3" i="31"/>
  <c r="U38" i="31"/>
  <c r="U12" i="31"/>
  <c r="U43" i="31" s="1"/>
  <c r="D28" i="11"/>
  <c r="E3" i="11"/>
  <c r="C86" i="30"/>
  <c r="D18" i="30"/>
  <c r="D11" i="30"/>
  <c r="D55" i="30" s="1"/>
  <c r="D6" i="30"/>
  <c r="D50" i="30" s="1"/>
  <c r="D19" i="30"/>
  <c r="D10" i="30"/>
  <c r="D54" i="30" s="1"/>
  <c r="E2" i="30"/>
  <c r="D8" i="30"/>
  <c r="D52" i="30" s="1"/>
  <c r="D21" i="30"/>
  <c r="D17" i="30"/>
  <c r="D22" i="30"/>
  <c r="D66" i="30" s="1"/>
  <c r="D7" i="30"/>
  <c r="D51" i="30" s="1"/>
  <c r="C13" i="30"/>
  <c r="C57" i="30" s="1"/>
  <c r="D20" i="30"/>
  <c r="E3" i="30"/>
  <c r="E28" i="30" s="1"/>
  <c r="D29" i="30"/>
  <c r="C72" i="30"/>
  <c r="E2" i="11"/>
  <c r="D25" i="11" l="1"/>
  <c r="C41" i="30"/>
  <c r="D62" i="30"/>
  <c r="D87" i="30" s="1"/>
  <c r="C42" i="30"/>
  <c r="C77" i="30" s="1"/>
  <c r="C96" i="30" s="1"/>
  <c r="D63" i="30"/>
  <c r="D88" i="30" s="1"/>
  <c r="D65" i="30"/>
  <c r="D90" i="30" s="1"/>
  <c r="C47" i="30"/>
  <c r="C82" i="30" s="1"/>
  <c r="C101" i="30" s="1"/>
  <c r="D67" i="30"/>
  <c r="D92" i="30" s="1"/>
  <c r="C44" i="30"/>
  <c r="C79" i="30" s="1"/>
  <c r="C98" i="30" s="1"/>
  <c r="D64" i="30"/>
  <c r="D89" i="30" s="1"/>
  <c r="C45" i="30"/>
  <c r="C80" i="30" s="1"/>
  <c r="C99" i="30" s="1"/>
  <c r="C43" i="30"/>
  <c r="C78" i="30" s="1"/>
  <c r="C97" i="30" s="1"/>
  <c r="D24" i="11"/>
  <c r="D61" i="30"/>
  <c r="D86" i="30" s="1"/>
  <c r="D24" i="30"/>
  <c r="D68" i="30" s="1"/>
  <c r="C48" i="11"/>
  <c r="C84" i="11" s="1"/>
  <c r="C102" i="11" s="1"/>
  <c r="D69" i="11"/>
  <c r="D93" i="11" s="1"/>
  <c r="E23" i="11"/>
  <c r="E12" i="11"/>
  <c r="E58" i="11" s="1"/>
  <c r="D91" i="30"/>
  <c r="D100" i="30" s="1"/>
  <c r="C30" i="11"/>
  <c r="C46" i="11" s="1"/>
  <c r="E18" i="30"/>
  <c r="E23" i="30"/>
  <c r="E12" i="30"/>
  <c r="E56" i="30" s="1"/>
  <c r="D67" i="11"/>
  <c r="D91" i="11" s="1"/>
  <c r="D65" i="11"/>
  <c r="D89" i="11" s="1"/>
  <c r="D66" i="11"/>
  <c r="D90" i="11" s="1"/>
  <c r="D64" i="11"/>
  <c r="D88" i="11" s="1"/>
  <c r="C87" i="11"/>
  <c r="D63" i="11"/>
  <c r="D87" i="11" s="1"/>
  <c r="C70" i="11"/>
  <c r="D68" i="11"/>
  <c r="D92" i="11" s="1"/>
  <c r="D74" i="11"/>
  <c r="T83" i="31"/>
  <c r="D13" i="11"/>
  <c r="D59" i="11" s="1"/>
  <c r="T85" i="31"/>
  <c r="U31" i="31"/>
  <c r="U61" i="31" s="1"/>
  <c r="U69" i="31" s="1"/>
  <c r="T84" i="31"/>
  <c r="U76" i="31"/>
  <c r="E19" i="30"/>
  <c r="E21" i="30"/>
  <c r="U30" i="31"/>
  <c r="U60" i="31" s="1"/>
  <c r="E17" i="30"/>
  <c r="V48" i="31"/>
  <c r="V77" i="31" s="1"/>
  <c r="U33" i="31"/>
  <c r="U63" i="31" s="1"/>
  <c r="V51" i="31"/>
  <c r="V80" i="31" s="1"/>
  <c r="W10" i="31"/>
  <c r="W42" i="31" s="1"/>
  <c r="W6" i="31"/>
  <c r="X2" i="31"/>
  <c r="W11" i="31"/>
  <c r="W8" i="31"/>
  <c r="W40" i="31" s="1"/>
  <c r="W17" i="31"/>
  <c r="W16" i="31"/>
  <c r="W7" i="31"/>
  <c r="W39" i="31" s="1"/>
  <c r="W9" i="31"/>
  <c r="W41" i="31" s="1"/>
  <c r="W20" i="31"/>
  <c r="W21" i="31"/>
  <c r="W18" i="31"/>
  <c r="W19" i="31"/>
  <c r="V47" i="31"/>
  <c r="V22" i="31"/>
  <c r="V52" i="31" s="1"/>
  <c r="T72" i="31"/>
  <c r="T87" i="31"/>
  <c r="U32" i="31"/>
  <c r="U62" i="31" s="1"/>
  <c r="X3" i="31"/>
  <c r="W26" i="31"/>
  <c r="W56" i="31" s="1"/>
  <c r="V50" i="31"/>
  <c r="V79" i="31" s="1"/>
  <c r="T71" i="31"/>
  <c r="T86" i="31"/>
  <c r="V12" i="31"/>
  <c r="V43" i="31" s="1"/>
  <c r="V38" i="31"/>
  <c r="U34" i="31"/>
  <c r="U64" i="31" s="1"/>
  <c r="V49" i="31"/>
  <c r="V78" i="31" s="1"/>
  <c r="D13" i="30"/>
  <c r="D57" i="30" s="1"/>
  <c r="F3" i="11"/>
  <c r="E28" i="11"/>
  <c r="E8" i="30"/>
  <c r="E52" i="30" s="1"/>
  <c r="F2" i="30"/>
  <c r="E6" i="30"/>
  <c r="E50" i="30" s="1"/>
  <c r="E10" i="30"/>
  <c r="E54" i="30" s="1"/>
  <c r="E20" i="30"/>
  <c r="E22" i="30"/>
  <c r="E66" i="30" s="1"/>
  <c r="E7" i="30"/>
  <c r="E51" i="30" s="1"/>
  <c r="E9" i="30"/>
  <c r="E53" i="30" s="1"/>
  <c r="E11" i="30"/>
  <c r="E55" i="30" s="1"/>
  <c r="D29" i="11"/>
  <c r="D72" i="30"/>
  <c r="F3" i="30"/>
  <c r="F28" i="30" s="1"/>
  <c r="E29" i="30"/>
  <c r="E11" i="11"/>
  <c r="E57" i="11" s="1"/>
  <c r="E22" i="11"/>
  <c r="F2" i="11"/>
  <c r="E7" i="11"/>
  <c r="E53" i="11" s="1"/>
  <c r="E10" i="11"/>
  <c r="E56" i="11" s="1"/>
  <c r="E8" i="11"/>
  <c r="E54" i="11" s="1"/>
  <c r="E9" i="11"/>
  <c r="E55" i="11" s="1"/>
  <c r="E6" i="11"/>
  <c r="E52" i="11" s="1"/>
  <c r="E17" i="11"/>
  <c r="E19" i="11"/>
  <c r="E21" i="11"/>
  <c r="E20" i="11"/>
  <c r="E18" i="11"/>
  <c r="E25" i="11" l="1"/>
  <c r="D41" i="30"/>
  <c r="E41" i="30"/>
  <c r="C42" i="11"/>
  <c r="D43" i="30"/>
  <c r="D78" i="30" s="1"/>
  <c r="D97" i="30" s="1"/>
  <c r="D45" i="30"/>
  <c r="D80" i="30" s="1"/>
  <c r="D99" i="30" s="1"/>
  <c r="D44" i="30"/>
  <c r="D76" i="30"/>
  <c r="D95" i="30" s="1"/>
  <c r="D47" i="30"/>
  <c r="D42" i="30"/>
  <c r="D77" i="30" s="1"/>
  <c r="D96" i="30" s="1"/>
  <c r="C45" i="11"/>
  <c r="C81" i="11" s="1"/>
  <c r="C99" i="11" s="1"/>
  <c r="C44" i="11"/>
  <c r="C80" i="11" s="1"/>
  <c r="C98" i="11" s="1"/>
  <c r="E24" i="30"/>
  <c r="E68" i="30" s="1"/>
  <c r="E24" i="11"/>
  <c r="D48" i="11"/>
  <c r="D84" i="11" s="1"/>
  <c r="D102" i="11" s="1"/>
  <c r="C43" i="11"/>
  <c r="C79" i="11" s="1"/>
  <c r="C97" i="11" s="1"/>
  <c r="E61" i="30"/>
  <c r="E86" i="30" s="1"/>
  <c r="E65" i="30"/>
  <c r="E90" i="30" s="1"/>
  <c r="E63" i="30"/>
  <c r="E88" i="30" s="1"/>
  <c r="E64" i="30"/>
  <c r="E89" i="30" s="1"/>
  <c r="E67" i="30"/>
  <c r="E92" i="30" s="1"/>
  <c r="E62" i="30"/>
  <c r="E87" i="30" s="1"/>
  <c r="C82" i="11"/>
  <c r="C100" i="11" s="1"/>
  <c r="E69" i="11"/>
  <c r="E93" i="11" s="1"/>
  <c r="C47" i="11"/>
  <c r="C83" i="11" s="1"/>
  <c r="C101" i="11" s="1"/>
  <c r="F12" i="11"/>
  <c r="F58" i="11" s="1"/>
  <c r="F23" i="11"/>
  <c r="C76" i="30"/>
  <c r="C95" i="30" s="1"/>
  <c r="B14" i="19"/>
  <c r="E91" i="30"/>
  <c r="E100" i="30" s="1"/>
  <c r="F17" i="30"/>
  <c r="F23" i="30"/>
  <c r="F12" i="30"/>
  <c r="F56" i="30" s="1"/>
  <c r="E67" i="11"/>
  <c r="E91" i="11" s="1"/>
  <c r="D70" i="11"/>
  <c r="E68" i="11"/>
  <c r="E92" i="11" s="1"/>
  <c r="E74" i="11"/>
  <c r="D30" i="11"/>
  <c r="U83" i="31"/>
  <c r="U84" i="31"/>
  <c r="F11" i="30"/>
  <c r="F55" i="30" s="1"/>
  <c r="U68" i="31"/>
  <c r="G2" i="30"/>
  <c r="F10" i="30"/>
  <c r="F54" i="30" s="1"/>
  <c r="D79" i="30"/>
  <c r="D98" i="30" s="1"/>
  <c r="V76" i="31"/>
  <c r="V30" i="31"/>
  <c r="V60" i="31" s="1"/>
  <c r="V31" i="31"/>
  <c r="V61" i="31" s="1"/>
  <c r="W38" i="31"/>
  <c r="W12" i="31"/>
  <c r="W43" i="31" s="1"/>
  <c r="W49" i="31"/>
  <c r="W78" i="31" s="1"/>
  <c r="W51" i="31"/>
  <c r="W80" i="31" s="1"/>
  <c r="X10" i="31"/>
  <c r="X42" i="31" s="1"/>
  <c r="X6" i="31"/>
  <c r="X7" i="31"/>
  <c r="X39" i="31" s="1"/>
  <c r="Y2" i="31"/>
  <c r="X11" i="31"/>
  <c r="X17" i="31"/>
  <c r="X9" i="31"/>
  <c r="X41" i="31" s="1"/>
  <c r="X16" i="31"/>
  <c r="X20" i="31"/>
  <c r="X8" i="31"/>
  <c r="X40" i="31" s="1"/>
  <c r="X19" i="31"/>
  <c r="X18" i="31"/>
  <c r="X21" i="31"/>
  <c r="W50" i="31"/>
  <c r="W79" i="31" s="1"/>
  <c r="V33" i="31"/>
  <c r="V63" i="31" s="1"/>
  <c r="U71" i="31"/>
  <c r="U86" i="31"/>
  <c r="U70" i="31"/>
  <c r="U85" i="31"/>
  <c r="W47" i="31"/>
  <c r="W22" i="31"/>
  <c r="W52" i="31" s="1"/>
  <c r="V34" i="31"/>
  <c r="V64" i="31" s="1"/>
  <c r="Y3" i="31"/>
  <c r="X26" i="31"/>
  <c r="X56" i="31" s="1"/>
  <c r="V32" i="31"/>
  <c r="V62" i="31" s="1"/>
  <c r="U72" i="31"/>
  <c r="U87" i="31"/>
  <c r="W48" i="31"/>
  <c r="W77" i="31" s="1"/>
  <c r="F7" i="30"/>
  <c r="F51" i="30" s="1"/>
  <c r="F22" i="30"/>
  <c r="F66" i="30" s="1"/>
  <c r="F9" i="30"/>
  <c r="F53" i="30" s="1"/>
  <c r="F6" i="30"/>
  <c r="F50" i="30" s="1"/>
  <c r="F19" i="30"/>
  <c r="F20" i="30"/>
  <c r="F18" i="30"/>
  <c r="F21" i="30"/>
  <c r="F8" i="30"/>
  <c r="F52" i="30" s="1"/>
  <c r="G3" i="11"/>
  <c r="F28" i="11"/>
  <c r="E13" i="30"/>
  <c r="E57" i="30" s="1"/>
  <c r="G3" i="30"/>
  <c r="G28" i="30" s="1"/>
  <c r="F29" i="30"/>
  <c r="E72" i="30"/>
  <c r="E29" i="11"/>
  <c r="E64" i="11"/>
  <c r="E88" i="11" s="1"/>
  <c r="E66" i="11"/>
  <c r="E90" i="11" s="1"/>
  <c r="E65" i="11"/>
  <c r="E89" i="11" s="1"/>
  <c r="F11" i="11"/>
  <c r="F57" i="11" s="1"/>
  <c r="F22" i="11"/>
  <c r="E63" i="11"/>
  <c r="E87" i="11" s="1"/>
  <c r="G2" i="11"/>
  <c r="F8" i="11"/>
  <c r="F54" i="11" s="1"/>
  <c r="F10" i="11"/>
  <c r="F56" i="11" s="1"/>
  <c r="F6" i="11"/>
  <c r="F52" i="11" s="1"/>
  <c r="F7" i="11"/>
  <c r="F53" i="11" s="1"/>
  <c r="F9" i="11"/>
  <c r="F55" i="11" s="1"/>
  <c r="F19" i="11"/>
  <c r="F21" i="11"/>
  <c r="F18" i="11"/>
  <c r="F17" i="11"/>
  <c r="F20" i="11"/>
  <c r="E13" i="11"/>
  <c r="E59" i="11" s="1"/>
  <c r="F25" i="11" l="1"/>
  <c r="D43" i="11"/>
  <c r="D79" i="11" s="1"/>
  <c r="D97" i="11" s="1"/>
  <c r="D42" i="11"/>
  <c r="E43" i="30"/>
  <c r="E78" i="30" s="1"/>
  <c r="E97" i="30" s="1"/>
  <c r="E42" i="30"/>
  <c r="E77" i="30" s="1"/>
  <c r="E96" i="30" s="1"/>
  <c r="E44" i="30"/>
  <c r="E79" i="30" s="1"/>
  <c r="E98" i="30" s="1"/>
  <c r="E47" i="30"/>
  <c r="E45" i="30"/>
  <c r="E80" i="30" s="1"/>
  <c r="E99" i="30" s="1"/>
  <c r="E76" i="30"/>
  <c r="E95" i="30" s="1"/>
  <c r="E48" i="11"/>
  <c r="E84" i="11" s="1"/>
  <c r="E102" i="11" s="1"/>
  <c r="D82" i="30"/>
  <c r="D101" i="30" s="1"/>
  <c r="B15" i="19"/>
  <c r="D45" i="11"/>
  <c r="D81" i="11" s="1"/>
  <c r="D99" i="11" s="1"/>
  <c r="D46" i="11"/>
  <c r="D82" i="11" s="1"/>
  <c r="D100" i="11" s="1"/>
  <c r="F24" i="30"/>
  <c r="F68" i="30" s="1"/>
  <c r="D44" i="11"/>
  <c r="D80" i="11" s="1"/>
  <c r="D98" i="11" s="1"/>
  <c r="F24" i="11"/>
  <c r="F65" i="30"/>
  <c r="F90" i="30" s="1"/>
  <c r="F62" i="30"/>
  <c r="F87" i="30" s="1"/>
  <c r="F63" i="30"/>
  <c r="F88" i="30" s="1"/>
  <c r="F67" i="30"/>
  <c r="F92" i="30" s="1"/>
  <c r="F64" i="30"/>
  <c r="F89" i="30" s="1"/>
  <c r="F61" i="30"/>
  <c r="F86" i="30" s="1"/>
  <c r="F69" i="11"/>
  <c r="F93" i="11" s="1"/>
  <c r="G23" i="11"/>
  <c r="G12" i="11"/>
  <c r="G58" i="11" s="1"/>
  <c r="F91" i="30"/>
  <c r="F100" i="30" s="1"/>
  <c r="G18" i="30"/>
  <c r="G12" i="30"/>
  <c r="G56" i="30" s="1"/>
  <c r="G23" i="30"/>
  <c r="D47" i="11"/>
  <c r="D83" i="11" s="1"/>
  <c r="D101" i="11" s="1"/>
  <c r="F67" i="11"/>
  <c r="F91" i="11" s="1"/>
  <c r="F68" i="11"/>
  <c r="F92" i="11" s="1"/>
  <c r="F74" i="11"/>
  <c r="E30" i="11"/>
  <c r="E45" i="11" s="1"/>
  <c r="W76" i="31"/>
  <c r="W33" i="31"/>
  <c r="W63" i="31" s="1"/>
  <c r="W86" i="31" s="1"/>
  <c r="G9" i="30"/>
  <c r="G53" i="30" s="1"/>
  <c r="G19" i="30"/>
  <c r="G6" i="30"/>
  <c r="G50" i="30" s="1"/>
  <c r="G17" i="30"/>
  <c r="H2" i="30"/>
  <c r="G21" i="30"/>
  <c r="G22" i="30"/>
  <c r="G66" i="30" s="1"/>
  <c r="G7" i="30"/>
  <c r="G51" i="30" s="1"/>
  <c r="G10" i="30"/>
  <c r="G54" i="30" s="1"/>
  <c r="G20" i="30"/>
  <c r="G8" i="30"/>
  <c r="G52" i="30" s="1"/>
  <c r="G11" i="30"/>
  <c r="G55" i="30" s="1"/>
  <c r="X38" i="31"/>
  <c r="X12" i="31"/>
  <c r="X43" i="31" s="1"/>
  <c r="Z3" i="31"/>
  <c r="Y26" i="31"/>
  <c r="Y56" i="31" s="1"/>
  <c r="X50" i="31"/>
  <c r="X79" i="31" s="1"/>
  <c r="W30" i="31"/>
  <c r="W60" i="31" s="1"/>
  <c r="X51" i="31"/>
  <c r="X80" i="31" s="1"/>
  <c r="X48" i="31"/>
  <c r="X77" i="31" s="1"/>
  <c r="V87" i="31"/>
  <c r="V72" i="31"/>
  <c r="W34" i="31"/>
  <c r="W64" i="31" s="1"/>
  <c r="X47" i="31"/>
  <c r="X22" i="31"/>
  <c r="X52" i="31" s="1"/>
  <c r="W31" i="31"/>
  <c r="W61" i="31" s="1"/>
  <c r="V68" i="31"/>
  <c r="V83" i="31"/>
  <c r="V70" i="31"/>
  <c r="V85" i="31"/>
  <c r="X49" i="31"/>
  <c r="X78" i="31" s="1"/>
  <c r="W32" i="31"/>
  <c r="W62" i="31" s="1"/>
  <c r="V84" i="31"/>
  <c r="V69" i="31"/>
  <c r="V71" i="31"/>
  <c r="V86" i="31"/>
  <c r="Y7" i="31"/>
  <c r="Y39" i="31" s="1"/>
  <c r="Y20" i="31"/>
  <c r="Z2" i="31"/>
  <c r="Y11" i="31"/>
  <c r="Y6" i="31"/>
  <c r="Y16" i="31"/>
  <c r="Y9" i="31"/>
  <c r="Y41" i="31" s="1"/>
  <c r="Y10" i="31"/>
  <c r="Y42" i="31" s="1"/>
  <c r="Y17" i="31"/>
  <c r="Y8" i="31"/>
  <c r="Y40" i="31" s="1"/>
  <c r="Y21" i="31"/>
  <c r="Y19" i="31"/>
  <c r="Y18" i="31"/>
  <c r="F13" i="30"/>
  <c r="F57" i="30" s="1"/>
  <c r="G28" i="11"/>
  <c r="H3" i="11"/>
  <c r="F29" i="11"/>
  <c r="F72" i="30"/>
  <c r="H3" i="30"/>
  <c r="H28" i="30" s="1"/>
  <c r="G29" i="30"/>
  <c r="E70" i="11"/>
  <c r="F66" i="11"/>
  <c r="F63" i="11"/>
  <c r="F87" i="11" s="1"/>
  <c r="F65" i="11"/>
  <c r="F89" i="11" s="1"/>
  <c r="G11" i="11"/>
  <c r="G57" i="11" s="1"/>
  <c r="G22" i="11"/>
  <c r="F64" i="11"/>
  <c r="F88" i="11" s="1"/>
  <c r="H2" i="11"/>
  <c r="H6" i="11" s="1"/>
  <c r="G8" i="11"/>
  <c r="G54" i="11" s="1"/>
  <c r="G10" i="11"/>
  <c r="G56" i="11" s="1"/>
  <c r="G9" i="11"/>
  <c r="G55" i="11" s="1"/>
  <c r="G6" i="11"/>
  <c r="G52" i="11" s="1"/>
  <c r="G7" i="11"/>
  <c r="G53" i="11" s="1"/>
  <c r="G18" i="11"/>
  <c r="G17" i="11"/>
  <c r="G21" i="11"/>
  <c r="G20" i="11"/>
  <c r="G19" i="11"/>
  <c r="F13" i="11"/>
  <c r="F59" i="11" s="1"/>
  <c r="F41" i="30" l="1"/>
  <c r="G25" i="11"/>
  <c r="E42" i="11"/>
  <c r="F47" i="30"/>
  <c r="F82" i="30" s="1"/>
  <c r="F101" i="30" s="1"/>
  <c r="F43" i="30"/>
  <c r="F44" i="30"/>
  <c r="F79" i="30" s="1"/>
  <c r="F98" i="30" s="1"/>
  <c r="F42" i="30"/>
  <c r="F77" i="30" s="1"/>
  <c r="F96" i="30" s="1"/>
  <c r="B17" i="19"/>
  <c r="B16" i="19"/>
  <c r="E82" i="30"/>
  <c r="E101" i="30" s="1"/>
  <c r="F45" i="30"/>
  <c r="F80" i="30" s="1"/>
  <c r="F99" i="30" s="1"/>
  <c r="E46" i="11"/>
  <c r="E82" i="11" s="1"/>
  <c r="E100" i="11" s="1"/>
  <c r="E44" i="11"/>
  <c r="E80" i="11" s="1"/>
  <c r="E98" i="11" s="1"/>
  <c r="F48" i="11"/>
  <c r="G24" i="30"/>
  <c r="G41" i="30" s="1"/>
  <c r="E43" i="11"/>
  <c r="E79" i="11" s="1"/>
  <c r="E97" i="11" s="1"/>
  <c r="G24" i="11"/>
  <c r="G62" i="30"/>
  <c r="G87" i="30" s="1"/>
  <c r="G64" i="30"/>
  <c r="G89" i="30" s="1"/>
  <c r="G65" i="30"/>
  <c r="G90" i="30" s="1"/>
  <c r="G61" i="30"/>
  <c r="G86" i="30" s="1"/>
  <c r="G67" i="30"/>
  <c r="G92" i="30" s="1"/>
  <c r="G63" i="30"/>
  <c r="G88" i="30" s="1"/>
  <c r="E81" i="11"/>
  <c r="E99" i="11" s="1"/>
  <c r="G69" i="11"/>
  <c r="G93" i="11" s="1"/>
  <c r="H23" i="11"/>
  <c r="H12" i="11"/>
  <c r="H58" i="11" s="1"/>
  <c r="G91" i="30"/>
  <c r="G100" i="30" s="1"/>
  <c r="H21" i="30"/>
  <c r="H12" i="30"/>
  <c r="H56" i="30" s="1"/>
  <c r="H23" i="30"/>
  <c r="F30" i="11"/>
  <c r="F44" i="11" s="1"/>
  <c r="E47" i="11"/>
  <c r="E83" i="11" s="1"/>
  <c r="E101" i="11" s="1"/>
  <c r="G67" i="11"/>
  <c r="G91" i="11" s="1"/>
  <c r="G68" i="11"/>
  <c r="G92" i="11" s="1"/>
  <c r="G74" i="11"/>
  <c r="W71" i="31"/>
  <c r="H17" i="30"/>
  <c r="H7" i="30"/>
  <c r="H51" i="30" s="1"/>
  <c r="X76" i="31"/>
  <c r="H9" i="30"/>
  <c r="H53" i="30" s="1"/>
  <c r="I2" i="30"/>
  <c r="X31" i="31"/>
  <c r="X61" i="31" s="1"/>
  <c r="X84" i="31" s="1"/>
  <c r="X34" i="31"/>
  <c r="X64" i="31" s="1"/>
  <c r="X87" i="31" s="1"/>
  <c r="H19" i="30"/>
  <c r="H10" i="30"/>
  <c r="H54" i="30" s="1"/>
  <c r="H20" i="30"/>
  <c r="H18" i="30"/>
  <c r="F76" i="30"/>
  <c r="F95" i="30" s="1"/>
  <c r="H11" i="30"/>
  <c r="H55" i="30" s="1"/>
  <c r="H8" i="30"/>
  <c r="H52" i="30" s="1"/>
  <c r="G13" i="30"/>
  <c r="G57" i="30" s="1"/>
  <c r="H22" i="30"/>
  <c r="H66" i="30" s="1"/>
  <c r="H6" i="30"/>
  <c r="H50" i="30" s="1"/>
  <c r="Y49" i="31"/>
  <c r="Y78" i="31" s="1"/>
  <c r="W68" i="31"/>
  <c r="W83" i="31"/>
  <c r="W69" i="31"/>
  <c r="W84" i="31"/>
  <c r="X33" i="31"/>
  <c r="X63" i="31" s="1"/>
  <c r="Y12" i="31"/>
  <c r="Y43" i="31" s="1"/>
  <c r="Y38" i="31"/>
  <c r="Z20" i="31"/>
  <c r="AA2" i="31"/>
  <c r="Z6" i="31"/>
  <c r="Z10" i="31"/>
  <c r="Z42" i="31" s="1"/>
  <c r="Z17" i="31"/>
  <c r="Z7" i="31"/>
  <c r="Z39" i="31" s="1"/>
  <c r="Z9" i="31"/>
  <c r="Z41" i="31" s="1"/>
  <c r="Z11" i="31"/>
  <c r="Z8" i="31"/>
  <c r="Z40" i="31" s="1"/>
  <c r="Z16" i="31"/>
  <c r="Z19" i="31"/>
  <c r="Z18" i="31"/>
  <c r="Z21" i="31"/>
  <c r="W85" i="31"/>
  <c r="W70" i="31"/>
  <c r="Z26" i="31"/>
  <c r="Z56" i="31" s="1"/>
  <c r="AA3" i="31"/>
  <c r="Y51" i="31"/>
  <c r="Y80" i="31" s="1"/>
  <c r="Y50" i="31"/>
  <c r="Y79" i="31" s="1"/>
  <c r="X32" i="31"/>
  <c r="X62" i="31" s="1"/>
  <c r="W87" i="31"/>
  <c r="W72" i="31"/>
  <c r="Y48" i="31"/>
  <c r="Y77" i="31" s="1"/>
  <c r="X30" i="31"/>
  <c r="X60" i="31" s="1"/>
  <c r="Y47" i="31"/>
  <c r="Y22" i="31"/>
  <c r="Y52" i="31" s="1"/>
  <c r="F78" i="30"/>
  <c r="F97" i="30" s="1"/>
  <c r="I3" i="11"/>
  <c r="H28" i="11"/>
  <c r="G29" i="11"/>
  <c r="G72" i="30"/>
  <c r="I3" i="30"/>
  <c r="I28" i="30" s="1"/>
  <c r="H29" i="30"/>
  <c r="G64" i="11"/>
  <c r="G88" i="11" s="1"/>
  <c r="F70" i="11"/>
  <c r="G63" i="11"/>
  <c r="G87" i="11" s="1"/>
  <c r="H11" i="11"/>
  <c r="H57" i="11" s="1"/>
  <c r="H22" i="11"/>
  <c r="G66" i="11"/>
  <c r="G90" i="11" s="1"/>
  <c r="G65" i="11"/>
  <c r="G89" i="11" s="1"/>
  <c r="F90" i="11"/>
  <c r="I2" i="11"/>
  <c r="H9" i="11"/>
  <c r="H55" i="11" s="1"/>
  <c r="H8" i="11"/>
  <c r="H54" i="11" s="1"/>
  <c r="H7" i="11"/>
  <c r="H53" i="11" s="1"/>
  <c r="H52" i="11"/>
  <c r="H10" i="11"/>
  <c r="H56" i="11" s="1"/>
  <c r="H19" i="11"/>
  <c r="H21" i="11"/>
  <c r="H18" i="11"/>
  <c r="H17" i="11"/>
  <c r="H20" i="11"/>
  <c r="G13" i="11"/>
  <c r="G59" i="11" s="1"/>
  <c r="H25" i="11" l="1"/>
  <c r="F42" i="11"/>
  <c r="G42" i="30"/>
  <c r="G68" i="30"/>
  <c r="G43" i="30"/>
  <c r="G78" i="30" s="1"/>
  <c r="G97" i="30" s="1"/>
  <c r="G44" i="30"/>
  <c r="G79" i="30" s="1"/>
  <c r="G98" i="30" s="1"/>
  <c r="G47" i="30"/>
  <c r="G45" i="30"/>
  <c r="G80" i="30" s="1"/>
  <c r="G99" i="30" s="1"/>
  <c r="G48" i="11"/>
  <c r="G84" i="11" s="1"/>
  <c r="G102" i="11" s="1"/>
  <c r="G70" i="11"/>
  <c r="F45" i="11"/>
  <c r="F81" i="11" s="1"/>
  <c r="F99" i="11" s="1"/>
  <c r="H24" i="30"/>
  <c r="H68" i="30" s="1"/>
  <c r="F46" i="11"/>
  <c r="F82" i="11" s="1"/>
  <c r="F100" i="11" s="1"/>
  <c r="H24" i="11"/>
  <c r="F43" i="11"/>
  <c r="F79" i="11" s="1"/>
  <c r="F97" i="11" s="1"/>
  <c r="H62" i="30"/>
  <c r="H87" i="30" s="1"/>
  <c r="H61" i="30"/>
  <c r="H86" i="30" s="1"/>
  <c r="H67" i="30"/>
  <c r="H92" i="30" s="1"/>
  <c r="H64" i="30"/>
  <c r="H89" i="30" s="1"/>
  <c r="H63" i="30"/>
  <c r="H88" i="30" s="1"/>
  <c r="H65" i="30"/>
  <c r="H90" i="30" s="1"/>
  <c r="F47" i="11"/>
  <c r="F83" i="11" s="1"/>
  <c r="F101" i="11" s="1"/>
  <c r="F80" i="11"/>
  <c r="F98" i="11" s="1"/>
  <c r="H69" i="11"/>
  <c r="H93" i="11" s="1"/>
  <c r="I12" i="11"/>
  <c r="I58" i="11" s="1"/>
  <c r="I23" i="11"/>
  <c r="H91" i="30"/>
  <c r="H100" i="30" s="1"/>
  <c r="I7" i="30"/>
  <c r="I51" i="30" s="1"/>
  <c r="I23" i="30"/>
  <c r="I12" i="30"/>
  <c r="I56" i="30" s="1"/>
  <c r="F84" i="11"/>
  <c r="F102" i="11" s="1"/>
  <c r="H67" i="11"/>
  <c r="H91" i="11" s="1"/>
  <c r="H68" i="11"/>
  <c r="H92" i="11" s="1"/>
  <c r="H74" i="11"/>
  <c r="G30" i="11"/>
  <c r="G46" i="11" s="1"/>
  <c r="I18" i="30"/>
  <c r="I8" i="30"/>
  <c r="I52" i="30" s="1"/>
  <c r="I22" i="30"/>
  <c r="I66" i="30" s="1"/>
  <c r="I10" i="30"/>
  <c r="I54" i="30" s="1"/>
  <c r="J2" i="30"/>
  <c r="I9" i="30"/>
  <c r="I53" i="30" s="1"/>
  <c r="G77" i="30"/>
  <c r="G96" i="30" s="1"/>
  <c r="I21" i="30"/>
  <c r="I20" i="30"/>
  <c r="I19" i="30"/>
  <c r="X72" i="31"/>
  <c r="X69" i="31"/>
  <c r="I17" i="30"/>
  <c r="I11" i="30"/>
  <c r="I55" i="30" s="1"/>
  <c r="H13" i="30"/>
  <c r="H57" i="30" s="1"/>
  <c r="I6" i="30"/>
  <c r="I50" i="30" s="1"/>
  <c r="G76" i="30"/>
  <c r="G95" i="30" s="1"/>
  <c r="Y33" i="31"/>
  <c r="Y63" i="31" s="1"/>
  <c r="Y71" i="31" s="1"/>
  <c r="Z51" i="31"/>
  <c r="Z80" i="31" s="1"/>
  <c r="Z47" i="31"/>
  <c r="Z22" i="31"/>
  <c r="Z52" i="31" s="1"/>
  <c r="Z50" i="31"/>
  <c r="Z79" i="31" s="1"/>
  <c r="X83" i="31"/>
  <c r="X68" i="31"/>
  <c r="Z48" i="31"/>
  <c r="Z77" i="31" s="1"/>
  <c r="X85" i="31"/>
  <c r="X70" i="31"/>
  <c r="Y76" i="31"/>
  <c r="Y34" i="31"/>
  <c r="Y64" i="31" s="1"/>
  <c r="Y31" i="31"/>
  <c r="Y61" i="31" s="1"/>
  <c r="Z49" i="31"/>
  <c r="Z78" i="31" s="1"/>
  <c r="X86" i="31"/>
  <c r="X71" i="31"/>
  <c r="Y30" i="31"/>
  <c r="Y60" i="31" s="1"/>
  <c r="AA26" i="31"/>
  <c r="AA56" i="31" s="1"/>
  <c r="AB3" i="31"/>
  <c r="Y32" i="31"/>
  <c r="Y62" i="31" s="1"/>
  <c r="Z12" i="31"/>
  <c r="Z43" i="31" s="1"/>
  <c r="Z38" i="31"/>
  <c r="AA10" i="31"/>
  <c r="AA42" i="31" s="1"/>
  <c r="AB2" i="31"/>
  <c r="AA6" i="31"/>
  <c r="AA7" i="31"/>
  <c r="AA39" i="31" s="1"/>
  <c r="AA11" i="31"/>
  <c r="AA20" i="31"/>
  <c r="AA17" i="31"/>
  <c r="AA16" i="31"/>
  <c r="AA9" i="31"/>
  <c r="AA41" i="31" s="1"/>
  <c r="AA8" i="31"/>
  <c r="AA40" i="31" s="1"/>
  <c r="AA19" i="31"/>
  <c r="AA21" i="31"/>
  <c r="AA18" i="31"/>
  <c r="J3" i="11"/>
  <c r="I28" i="11"/>
  <c r="H29" i="11"/>
  <c r="H72" i="30"/>
  <c r="I29" i="30"/>
  <c r="J3" i="30"/>
  <c r="J28" i="30" s="1"/>
  <c r="H66" i="11"/>
  <c r="H90" i="11" s="1"/>
  <c r="H63" i="11"/>
  <c r="H87" i="11" s="1"/>
  <c r="I11" i="11"/>
  <c r="I57" i="11" s="1"/>
  <c r="I22" i="11"/>
  <c r="H65" i="11"/>
  <c r="H89" i="11" s="1"/>
  <c r="H64" i="11"/>
  <c r="H88" i="11" s="1"/>
  <c r="J2" i="11"/>
  <c r="I10" i="11"/>
  <c r="I56" i="11" s="1"/>
  <c r="I6" i="11"/>
  <c r="I52" i="11" s="1"/>
  <c r="I8" i="11"/>
  <c r="I54" i="11" s="1"/>
  <c r="I9" i="11"/>
  <c r="I55" i="11" s="1"/>
  <c r="I7" i="11"/>
  <c r="I53" i="11" s="1"/>
  <c r="I18" i="11"/>
  <c r="I17" i="11"/>
  <c r="I25" i="11" s="1"/>
  <c r="I19" i="11"/>
  <c r="I20" i="11"/>
  <c r="I21" i="11"/>
  <c r="H13" i="11"/>
  <c r="H59" i="11" s="1"/>
  <c r="H41" i="30" l="1"/>
  <c r="G42" i="11"/>
  <c r="G82" i="30"/>
  <c r="G101" i="30" s="1"/>
  <c r="B18" i="19"/>
  <c r="H42" i="30"/>
  <c r="H77" i="30" s="1"/>
  <c r="H96" i="30" s="1"/>
  <c r="H45" i="30"/>
  <c r="H80" i="30" s="1"/>
  <c r="H99" i="30" s="1"/>
  <c r="H47" i="30"/>
  <c r="H76" i="30"/>
  <c r="H95" i="30" s="1"/>
  <c r="H44" i="30"/>
  <c r="H79" i="30" s="1"/>
  <c r="H98" i="30" s="1"/>
  <c r="I24" i="30"/>
  <c r="I45" i="30" s="1"/>
  <c r="H43" i="30"/>
  <c r="H78" i="30" s="1"/>
  <c r="H97" i="30" s="1"/>
  <c r="G43" i="11"/>
  <c r="G79" i="11" s="1"/>
  <c r="G97" i="11" s="1"/>
  <c r="H48" i="11"/>
  <c r="H84" i="11" s="1"/>
  <c r="H102" i="11" s="1"/>
  <c r="G45" i="11"/>
  <c r="G81" i="11" s="1"/>
  <c r="G99" i="11" s="1"/>
  <c r="G44" i="11"/>
  <c r="G80" i="11" s="1"/>
  <c r="G98" i="11" s="1"/>
  <c r="I24" i="11"/>
  <c r="I62" i="30"/>
  <c r="I87" i="30" s="1"/>
  <c r="I63" i="30"/>
  <c r="I88" i="30" s="1"/>
  <c r="I61" i="30"/>
  <c r="I86" i="30" s="1"/>
  <c r="I64" i="30"/>
  <c r="I89" i="30" s="1"/>
  <c r="I65" i="30"/>
  <c r="I90" i="30" s="1"/>
  <c r="I67" i="30"/>
  <c r="I92" i="30" s="1"/>
  <c r="G82" i="11"/>
  <c r="G100" i="11" s="1"/>
  <c r="I69" i="11"/>
  <c r="I93" i="11" s="1"/>
  <c r="J23" i="11"/>
  <c r="J12" i="11"/>
  <c r="J58" i="11" s="1"/>
  <c r="I91" i="30"/>
  <c r="I100" i="30" s="1"/>
  <c r="K2" i="30"/>
  <c r="K8" i="30" s="1"/>
  <c r="K52" i="30" s="1"/>
  <c r="J23" i="30"/>
  <c r="J12" i="30"/>
  <c r="J56" i="30" s="1"/>
  <c r="I67" i="11"/>
  <c r="I91" i="11" s="1"/>
  <c r="G47" i="11"/>
  <c r="G83" i="11" s="1"/>
  <c r="G101" i="11" s="1"/>
  <c r="Z30" i="31"/>
  <c r="Z60" i="31" s="1"/>
  <c r="Z68" i="31" s="1"/>
  <c r="J10" i="30"/>
  <c r="J54" i="30" s="1"/>
  <c r="I68" i="11"/>
  <c r="I92" i="11" s="1"/>
  <c r="I74" i="11"/>
  <c r="H30" i="11"/>
  <c r="H42" i="11" s="1"/>
  <c r="J7" i="30"/>
  <c r="J51" i="30" s="1"/>
  <c r="J20" i="30"/>
  <c r="J9" i="30"/>
  <c r="J53" i="30" s="1"/>
  <c r="J11" i="30"/>
  <c r="J55" i="30" s="1"/>
  <c r="J18" i="30"/>
  <c r="J22" i="30"/>
  <c r="J66" i="30" s="1"/>
  <c r="J6" i="30"/>
  <c r="J50" i="30" s="1"/>
  <c r="J21" i="30"/>
  <c r="J19" i="30"/>
  <c r="J17" i="30"/>
  <c r="J8" i="30"/>
  <c r="J52" i="30" s="1"/>
  <c r="Y86" i="31"/>
  <c r="I13" i="30"/>
  <c r="I57" i="30" s="1"/>
  <c r="Z31" i="31"/>
  <c r="Z61" i="31" s="1"/>
  <c r="Z69" i="31" s="1"/>
  <c r="Z32" i="31"/>
  <c r="Z62" i="31" s="1"/>
  <c r="Z70" i="31" s="1"/>
  <c r="Z33" i="31"/>
  <c r="Z63" i="31" s="1"/>
  <c r="Z71" i="31" s="1"/>
  <c r="AA51" i="31"/>
  <c r="AA80" i="31" s="1"/>
  <c r="AA38" i="31"/>
  <c r="AA12" i="31"/>
  <c r="AA43" i="31" s="1"/>
  <c r="AB10" i="31"/>
  <c r="AB42" i="31" s="1"/>
  <c r="AB6" i="31"/>
  <c r="AC2" i="31"/>
  <c r="AB7" i="31"/>
  <c r="AB39" i="31" s="1"/>
  <c r="AB8" i="31"/>
  <c r="AB40" i="31" s="1"/>
  <c r="AB16" i="31"/>
  <c r="AB9" i="31"/>
  <c r="AB41" i="31" s="1"/>
  <c r="AB17" i="31"/>
  <c r="AB20" i="31"/>
  <c r="AB11" i="31"/>
  <c r="AB19" i="31"/>
  <c r="AB18" i="31"/>
  <c r="AB21" i="31"/>
  <c r="Y84" i="31"/>
  <c r="Y69" i="31"/>
  <c r="AA47" i="31"/>
  <c r="AA22" i="31"/>
  <c r="AA52" i="31" s="1"/>
  <c r="AA49" i="31"/>
  <c r="AA78" i="31" s="1"/>
  <c r="Y83" i="31"/>
  <c r="Y68" i="31"/>
  <c r="AA50" i="31"/>
  <c r="AA79" i="31" s="1"/>
  <c r="Z76" i="31"/>
  <c r="Y70" i="31"/>
  <c r="Y85" i="31"/>
  <c r="AA48" i="31"/>
  <c r="AA77" i="31" s="1"/>
  <c r="Y87" i="31"/>
  <c r="Y72" i="31"/>
  <c r="AB26" i="31"/>
  <c r="AB56" i="31" s="1"/>
  <c r="AC3" i="31"/>
  <c r="Z34" i="31"/>
  <c r="Z64" i="31" s="1"/>
  <c r="K3" i="11"/>
  <c r="J28" i="11"/>
  <c r="J29" i="30"/>
  <c r="K3" i="30"/>
  <c r="K28" i="30" s="1"/>
  <c r="I72" i="30"/>
  <c r="I29" i="11"/>
  <c r="I66" i="11"/>
  <c r="H70" i="11"/>
  <c r="I64" i="11"/>
  <c r="I88" i="11" s="1"/>
  <c r="J11" i="11"/>
  <c r="J57" i="11" s="1"/>
  <c r="J22" i="11"/>
  <c r="I63" i="11"/>
  <c r="I87" i="11" s="1"/>
  <c r="I65" i="11"/>
  <c r="I89" i="11" s="1"/>
  <c r="I13" i="11"/>
  <c r="I59" i="11" s="1"/>
  <c r="K2" i="11"/>
  <c r="J10" i="11"/>
  <c r="J56" i="11" s="1"/>
  <c r="J7" i="11"/>
  <c r="J53" i="11" s="1"/>
  <c r="J9" i="11"/>
  <c r="J55" i="11" s="1"/>
  <c r="J8" i="11"/>
  <c r="J54" i="11" s="1"/>
  <c r="J6" i="11"/>
  <c r="J52" i="11" s="1"/>
  <c r="J17" i="11"/>
  <c r="J20" i="11"/>
  <c r="J21" i="11"/>
  <c r="J18" i="11"/>
  <c r="J19" i="11"/>
  <c r="J25" i="11" l="1"/>
  <c r="I41" i="30"/>
  <c r="I68" i="30"/>
  <c r="I42" i="30"/>
  <c r="I77" i="30" s="1"/>
  <c r="I96" i="30" s="1"/>
  <c r="H82" i="30"/>
  <c r="H101" i="30" s="1"/>
  <c r="B19" i="19"/>
  <c r="I43" i="30"/>
  <c r="I78" i="30" s="1"/>
  <c r="I97" i="30" s="1"/>
  <c r="I47" i="30"/>
  <c r="I44" i="30"/>
  <c r="I79" i="30" s="1"/>
  <c r="I98" i="30" s="1"/>
  <c r="I76" i="30"/>
  <c r="I95" i="30" s="1"/>
  <c r="H44" i="11"/>
  <c r="H80" i="11" s="1"/>
  <c r="H98" i="11" s="1"/>
  <c r="I48" i="11"/>
  <c r="I84" i="11" s="1"/>
  <c r="I102" i="11" s="1"/>
  <c r="H46" i="11"/>
  <c r="H82" i="11" s="1"/>
  <c r="H100" i="11" s="1"/>
  <c r="I70" i="11"/>
  <c r="H45" i="11"/>
  <c r="H81" i="11" s="1"/>
  <c r="H99" i="11" s="1"/>
  <c r="J24" i="30"/>
  <c r="J44" i="30" s="1"/>
  <c r="J24" i="11"/>
  <c r="H43" i="11"/>
  <c r="H79" i="11" s="1"/>
  <c r="H97" i="11" s="1"/>
  <c r="J62" i="30"/>
  <c r="J87" i="30" s="1"/>
  <c r="J64" i="30"/>
  <c r="J89" i="30" s="1"/>
  <c r="J61" i="30"/>
  <c r="J86" i="30" s="1"/>
  <c r="J63" i="30"/>
  <c r="J88" i="30" s="1"/>
  <c r="J65" i="30"/>
  <c r="J90" i="30" s="1"/>
  <c r="J67" i="30"/>
  <c r="J92" i="30" s="1"/>
  <c r="J69" i="11"/>
  <c r="J93" i="11" s="1"/>
  <c r="K17" i="30"/>
  <c r="K22" i="30"/>
  <c r="K66" i="30" s="1"/>
  <c r="K19" i="30"/>
  <c r="L2" i="30"/>
  <c r="L18" i="30" s="1"/>
  <c r="K10" i="30"/>
  <c r="K54" i="30" s="1"/>
  <c r="K6" i="30"/>
  <c r="K50" i="30" s="1"/>
  <c r="K21" i="30"/>
  <c r="K18" i="30"/>
  <c r="K23" i="11"/>
  <c r="K12" i="11"/>
  <c r="K58" i="11" s="1"/>
  <c r="J91" i="30"/>
  <c r="J100" i="30" s="1"/>
  <c r="K7" i="30"/>
  <c r="K51" i="30" s="1"/>
  <c r="K11" i="30"/>
  <c r="K55" i="30" s="1"/>
  <c r="K20" i="30"/>
  <c r="K9" i="30"/>
  <c r="K53" i="30" s="1"/>
  <c r="K23" i="30"/>
  <c r="K12" i="30"/>
  <c r="K56" i="30" s="1"/>
  <c r="H47" i="11"/>
  <c r="H83" i="11" s="1"/>
  <c r="H101" i="11" s="1"/>
  <c r="J67" i="11"/>
  <c r="J91" i="11" s="1"/>
  <c r="Z83" i="31"/>
  <c r="J68" i="11"/>
  <c r="J92" i="11" s="1"/>
  <c r="J74" i="11"/>
  <c r="I30" i="11"/>
  <c r="I46" i="11" s="1"/>
  <c r="AA33" i="31"/>
  <c r="AA63" i="31" s="1"/>
  <c r="AA71" i="31" s="1"/>
  <c r="AA31" i="31"/>
  <c r="AA61" i="31" s="1"/>
  <c r="AA69" i="31" s="1"/>
  <c r="J13" i="30"/>
  <c r="J57" i="30" s="1"/>
  <c r="I80" i="30"/>
  <c r="I99" i="30" s="1"/>
  <c r="Z86" i="31"/>
  <c r="AA32" i="31"/>
  <c r="AA62" i="31" s="1"/>
  <c r="AA70" i="31" s="1"/>
  <c r="Z84" i="31"/>
  <c r="Z85" i="31"/>
  <c r="AA30" i="31"/>
  <c r="AA60" i="31" s="1"/>
  <c r="AA68" i="31" s="1"/>
  <c r="Z72" i="31"/>
  <c r="Z87" i="31"/>
  <c r="AC8" i="31"/>
  <c r="AC40" i="31" s="1"/>
  <c r="AC10" i="31"/>
  <c r="AC42" i="31" s="1"/>
  <c r="AD2" i="31"/>
  <c r="AC11" i="31"/>
  <c r="AC16" i="31"/>
  <c r="AC17" i="31"/>
  <c r="AC9" i="31"/>
  <c r="AC41" i="31" s="1"/>
  <c r="AC20" i="31"/>
  <c r="AC6" i="31"/>
  <c r="AC7" i="31"/>
  <c r="AC39" i="31" s="1"/>
  <c r="AC19" i="31"/>
  <c r="AC18" i="31"/>
  <c r="AC21" i="31"/>
  <c r="AB49" i="31"/>
  <c r="AB78" i="31" s="1"/>
  <c r="AB48" i="31"/>
  <c r="AB77" i="31" s="1"/>
  <c r="AB38" i="31"/>
  <c r="AB12" i="31"/>
  <c r="AB43" i="31" s="1"/>
  <c r="AC26" i="31"/>
  <c r="AC56" i="31" s="1"/>
  <c r="AD3" i="31"/>
  <c r="AD26" i="31" s="1"/>
  <c r="AD56" i="31" s="1"/>
  <c r="AB50" i="31"/>
  <c r="AB79" i="31" s="1"/>
  <c r="AB47" i="31"/>
  <c r="AB22" i="31"/>
  <c r="AB52" i="31" s="1"/>
  <c r="AA34" i="31"/>
  <c r="AA64" i="31" s="1"/>
  <c r="AB51" i="31"/>
  <c r="AB80" i="31" s="1"/>
  <c r="AA76" i="31"/>
  <c r="L3" i="11"/>
  <c r="K28" i="11"/>
  <c r="L3" i="30"/>
  <c r="L28" i="30" s="1"/>
  <c r="K29" i="30"/>
  <c r="J29" i="11"/>
  <c r="J72" i="30"/>
  <c r="J65" i="11"/>
  <c r="J89" i="11" s="1"/>
  <c r="J66" i="11"/>
  <c r="J90" i="11" s="1"/>
  <c r="J64" i="11"/>
  <c r="J88" i="11" s="1"/>
  <c r="J63" i="11"/>
  <c r="J87" i="11" s="1"/>
  <c r="K11" i="11"/>
  <c r="K57" i="11" s="1"/>
  <c r="K22" i="11"/>
  <c r="I90" i="11"/>
  <c r="L2" i="11"/>
  <c r="K8" i="11"/>
  <c r="K54" i="11" s="1"/>
  <c r="K10" i="11"/>
  <c r="K56" i="11" s="1"/>
  <c r="K7" i="11"/>
  <c r="K53" i="11" s="1"/>
  <c r="K6" i="11"/>
  <c r="K52" i="11" s="1"/>
  <c r="K9" i="11"/>
  <c r="K55" i="11" s="1"/>
  <c r="K17" i="11"/>
  <c r="K19" i="11"/>
  <c r="K18" i="11"/>
  <c r="K21" i="11"/>
  <c r="K20" i="11"/>
  <c r="J13" i="11"/>
  <c r="J59" i="11" s="1"/>
  <c r="K25" i="11" l="1"/>
  <c r="J41" i="30"/>
  <c r="J76" i="30" s="1"/>
  <c r="J95" i="30" s="1"/>
  <c r="I42" i="11"/>
  <c r="J48" i="11"/>
  <c r="J47" i="30"/>
  <c r="J68" i="30"/>
  <c r="J42" i="30"/>
  <c r="J77" i="30" s="1"/>
  <c r="J96" i="30" s="1"/>
  <c r="J45" i="30"/>
  <c r="J80" i="30" s="1"/>
  <c r="J99" i="30" s="1"/>
  <c r="J43" i="30"/>
  <c r="J78" i="30" s="1"/>
  <c r="J97" i="30" s="1"/>
  <c r="I44" i="11"/>
  <c r="I80" i="11" s="1"/>
  <c r="I98" i="11" s="1"/>
  <c r="B20" i="19"/>
  <c r="I82" i="30"/>
  <c r="I101" i="30" s="1"/>
  <c r="I43" i="11"/>
  <c r="I79" i="11" s="1"/>
  <c r="I97" i="11" s="1"/>
  <c r="K24" i="30"/>
  <c r="K42" i="30" s="1"/>
  <c r="K77" i="30" s="1"/>
  <c r="K24" i="11"/>
  <c r="I45" i="11"/>
  <c r="I81" i="11" s="1"/>
  <c r="I99" i="11" s="1"/>
  <c r="L7" i="30"/>
  <c r="L51" i="30" s="1"/>
  <c r="L22" i="30"/>
  <c r="L66" i="30" s="1"/>
  <c r="L62" i="30"/>
  <c r="K63" i="30"/>
  <c r="K88" i="30" s="1"/>
  <c r="K62" i="30"/>
  <c r="K87" i="30" s="1"/>
  <c r="K64" i="30"/>
  <c r="K89" i="30" s="1"/>
  <c r="K65" i="30"/>
  <c r="K90" i="30" s="1"/>
  <c r="K61" i="30"/>
  <c r="K86" i="30" s="1"/>
  <c r="K67" i="30"/>
  <c r="K92" i="30" s="1"/>
  <c r="L20" i="30"/>
  <c r="L23" i="30"/>
  <c r="J84" i="11"/>
  <c r="J102" i="11" s="1"/>
  <c r="L12" i="30"/>
  <c r="L56" i="30" s="1"/>
  <c r="K69" i="11"/>
  <c r="K93" i="11" s="1"/>
  <c r="I82" i="11"/>
  <c r="I100" i="11" s="1"/>
  <c r="K91" i="30"/>
  <c r="K100" i="30" s="1"/>
  <c r="L17" i="30"/>
  <c r="L10" i="30"/>
  <c r="L54" i="30" s="1"/>
  <c r="L11" i="30"/>
  <c r="L55" i="30" s="1"/>
  <c r="L6" i="30"/>
  <c r="L50" i="30" s="1"/>
  <c r="L21" i="30"/>
  <c r="M2" i="30"/>
  <c r="M23" i="30" s="1"/>
  <c r="L9" i="30"/>
  <c r="L53" i="30" s="1"/>
  <c r="L8" i="30"/>
  <c r="L52" i="30" s="1"/>
  <c r="L19" i="30"/>
  <c r="L12" i="11"/>
  <c r="L58" i="11" s="1"/>
  <c r="L23" i="11"/>
  <c r="K13" i="30"/>
  <c r="K57" i="30" s="1"/>
  <c r="I47" i="11"/>
  <c r="I83" i="11" s="1"/>
  <c r="I101" i="11" s="1"/>
  <c r="K67" i="11"/>
  <c r="K91" i="11" s="1"/>
  <c r="K68" i="11"/>
  <c r="K92" i="11" s="1"/>
  <c r="K74" i="11"/>
  <c r="J30" i="11"/>
  <c r="J46" i="11" s="1"/>
  <c r="J79" i="30"/>
  <c r="J98" i="30" s="1"/>
  <c r="AA84" i="31"/>
  <c r="AA86" i="31"/>
  <c r="AA85" i="31"/>
  <c r="AA83" i="31"/>
  <c r="AB30" i="31"/>
  <c r="AB60" i="31" s="1"/>
  <c r="AB68" i="31" s="1"/>
  <c r="AC51" i="31"/>
  <c r="AC80" i="31" s="1"/>
  <c r="AB76" i="31"/>
  <c r="AB31" i="31"/>
  <c r="AB61" i="31" s="1"/>
  <c r="AA72" i="31"/>
  <c r="AA87" i="31"/>
  <c r="AD10" i="31"/>
  <c r="AD42" i="31" s="1"/>
  <c r="AD8" i="31"/>
  <c r="AD40" i="31" s="1"/>
  <c r="AD7" i="31"/>
  <c r="AD39" i="31" s="1"/>
  <c r="AD11" i="31"/>
  <c r="AD20" i="31"/>
  <c r="AD9" i="31"/>
  <c r="AD41" i="31" s="1"/>
  <c r="AD17" i="31"/>
  <c r="AD16" i="31"/>
  <c r="AD6" i="31"/>
  <c r="AD21" i="31"/>
  <c r="AD18" i="31"/>
  <c r="AD19" i="31"/>
  <c r="AC38" i="31"/>
  <c r="AC12" i="31"/>
  <c r="AC43" i="31" s="1"/>
  <c r="AC48" i="31"/>
  <c r="AC77" i="31" s="1"/>
  <c r="AB32" i="31"/>
  <c r="AB62" i="31" s="1"/>
  <c r="AC22" i="31"/>
  <c r="AC52" i="31" s="1"/>
  <c r="AC47" i="31"/>
  <c r="AB34" i="31"/>
  <c r="AB64" i="31" s="1"/>
  <c r="AC49" i="31"/>
  <c r="AC78" i="31" s="1"/>
  <c r="AB33" i="31"/>
  <c r="AB63" i="31" s="1"/>
  <c r="AC50" i="31"/>
  <c r="AC79" i="31" s="1"/>
  <c r="M3" i="11"/>
  <c r="L28" i="11"/>
  <c r="K72" i="30"/>
  <c r="K29" i="11"/>
  <c r="L29" i="30"/>
  <c r="M3" i="30"/>
  <c r="M28" i="30" s="1"/>
  <c r="K64" i="11"/>
  <c r="K88" i="11" s="1"/>
  <c r="K65" i="11"/>
  <c r="K89" i="11" s="1"/>
  <c r="K66" i="11"/>
  <c r="K90" i="11" s="1"/>
  <c r="K63" i="11"/>
  <c r="K87" i="11" s="1"/>
  <c r="J70" i="11"/>
  <c r="L11" i="11"/>
  <c r="L57" i="11" s="1"/>
  <c r="L22" i="11"/>
  <c r="M2" i="11"/>
  <c r="L9" i="11"/>
  <c r="L55" i="11" s="1"/>
  <c r="L8" i="11"/>
  <c r="L54" i="11" s="1"/>
  <c r="L10" i="11"/>
  <c r="L56" i="11" s="1"/>
  <c r="L6" i="11"/>
  <c r="L52" i="11" s="1"/>
  <c r="L7" i="11"/>
  <c r="L53" i="11" s="1"/>
  <c r="L20" i="11"/>
  <c r="L19" i="11"/>
  <c r="L21" i="11"/>
  <c r="L17" i="11"/>
  <c r="L18" i="11"/>
  <c r="K13" i="11"/>
  <c r="K59" i="11" s="1"/>
  <c r="L25" i="11" l="1"/>
  <c r="K41" i="30"/>
  <c r="J42" i="11"/>
  <c r="K45" i="30"/>
  <c r="K80" i="30" s="1"/>
  <c r="K99" i="30" s="1"/>
  <c r="K68" i="30"/>
  <c r="K47" i="30"/>
  <c r="K82" i="30" s="1"/>
  <c r="K101" i="30" s="1"/>
  <c r="K44" i="30"/>
  <c r="K79" i="30" s="1"/>
  <c r="K98" i="30" s="1"/>
  <c r="K76" i="30"/>
  <c r="K95" i="30" s="1"/>
  <c r="K43" i="30"/>
  <c r="K78" i="30" s="1"/>
  <c r="K97" i="30" s="1"/>
  <c r="B21" i="19"/>
  <c r="J82" i="30"/>
  <c r="J101" i="30" s="1"/>
  <c r="K48" i="11"/>
  <c r="K84" i="11" s="1"/>
  <c r="K102" i="11" s="1"/>
  <c r="L87" i="30"/>
  <c r="L91" i="30"/>
  <c r="L100" i="30" s="1"/>
  <c r="L24" i="11"/>
  <c r="M9" i="30"/>
  <c r="M53" i="30" s="1"/>
  <c r="L24" i="30"/>
  <c r="L45" i="30" s="1"/>
  <c r="L80" i="30" s="1"/>
  <c r="J44" i="11"/>
  <c r="J80" i="11" s="1"/>
  <c r="J98" i="11" s="1"/>
  <c r="J43" i="11"/>
  <c r="J79" i="11" s="1"/>
  <c r="J97" i="11" s="1"/>
  <c r="J45" i="11"/>
  <c r="J81" i="11" s="1"/>
  <c r="J99" i="11" s="1"/>
  <c r="L63" i="30"/>
  <c r="L88" i="30" s="1"/>
  <c r="M67" i="30"/>
  <c r="L65" i="30"/>
  <c r="L90" i="30" s="1"/>
  <c r="L64" i="30"/>
  <c r="L89" i="30" s="1"/>
  <c r="L67" i="30"/>
  <c r="L92" i="30" s="1"/>
  <c r="L61" i="30"/>
  <c r="L86" i="30" s="1"/>
  <c r="J82" i="11"/>
  <c r="J100" i="11" s="1"/>
  <c r="M22" i="30"/>
  <c r="M66" i="30" s="1"/>
  <c r="M21" i="30"/>
  <c r="L69" i="11"/>
  <c r="L93" i="11" s="1"/>
  <c r="J47" i="11"/>
  <c r="J83" i="11" s="1"/>
  <c r="J101" i="11" s="1"/>
  <c r="M19" i="30"/>
  <c r="M10" i="30"/>
  <c r="M54" i="30" s="1"/>
  <c r="M20" i="30"/>
  <c r="L13" i="30"/>
  <c r="L57" i="30" s="1"/>
  <c r="M11" i="30"/>
  <c r="M55" i="30" s="1"/>
  <c r="N2" i="30"/>
  <c r="N8" i="30" s="1"/>
  <c r="N52" i="30" s="1"/>
  <c r="M6" i="30"/>
  <c r="M50" i="30" s="1"/>
  <c r="M18" i="30"/>
  <c r="M7" i="30"/>
  <c r="M51" i="30" s="1"/>
  <c r="M17" i="30"/>
  <c r="M8" i="30"/>
  <c r="M52" i="30" s="1"/>
  <c r="M12" i="30"/>
  <c r="M56" i="30" s="1"/>
  <c r="K96" i="30"/>
  <c r="M12" i="11"/>
  <c r="M58" i="11" s="1"/>
  <c r="M23" i="11"/>
  <c r="L67" i="11"/>
  <c r="L91" i="11" s="1"/>
  <c r="L68" i="11"/>
  <c r="L92" i="11" s="1"/>
  <c r="K30" i="11"/>
  <c r="K44" i="11" s="1"/>
  <c r="L74" i="11"/>
  <c r="AC31" i="31"/>
  <c r="AC61" i="31" s="1"/>
  <c r="AC84" i="31" s="1"/>
  <c r="AC33" i="31"/>
  <c r="AC63" i="31" s="1"/>
  <c r="AC86" i="31" s="1"/>
  <c r="AB83" i="31"/>
  <c r="AC32" i="31"/>
  <c r="AC62" i="31" s="1"/>
  <c r="AC85" i="31" s="1"/>
  <c r="AD51" i="31"/>
  <c r="AD80" i="31" s="1"/>
  <c r="AD50" i="31"/>
  <c r="AD79" i="31" s="1"/>
  <c r="AB86" i="31"/>
  <c r="AB71" i="31"/>
  <c r="AD49" i="31"/>
  <c r="AD78" i="31" s="1"/>
  <c r="AB87" i="31"/>
  <c r="AB72" i="31"/>
  <c r="AC30" i="31"/>
  <c r="AC60" i="31" s="1"/>
  <c r="AB84" i="31"/>
  <c r="AB69" i="31"/>
  <c r="AC76" i="31"/>
  <c r="AD38" i="31"/>
  <c r="AD12" i="31"/>
  <c r="AD43" i="31" s="1"/>
  <c r="AD22" i="31"/>
  <c r="AD52" i="31" s="1"/>
  <c r="AD47" i="31"/>
  <c r="AC34" i="31"/>
  <c r="AC64" i="31" s="1"/>
  <c r="AB85" i="31"/>
  <c r="AB70" i="31"/>
  <c r="AD48" i="31"/>
  <c r="AD77" i="31" s="1"/>
  <c r="N3" i="11"/>
  <c r="M28" i="11"/>
  <c r="M29" i="30"/>
  <c r="N3" i="30"/>
  <c r="N28" i="30" s="1"/>
  <c r="L72" i="30"/>
  <c r="L29" i="11"/>
  <c r="K70" i="11"/>
  <c r="L63" i="11"/>
  <c r="L87" i="11" s="1"/>
  <c r="L66" i="11"/>
  <c r="M11" i="11"/>
  <c r="M57" i="11" s="1"/>
  <c r="M22" i="11"/>
  <c r="L64" i="11"/>
  <c r="L88" i="11" s="1"/>
  <c r="L65" i="11"/>
  <c r="L89" i="11" s="1"/>
  <c r="N2" i="11"/>
  <c r="M8" i="11"/>
  <c r="M54" i="11" s="1"/>
  <c r="M6" i="11"/>
  <c r="M52" i="11" s="1"/>
  <c r="M10" i="11"/>
  <c r="M56" i="11" s="1"/>
  <c r="M7" i="11"/>
  <c r="M53" i="11" s="1"/>
  <c r="M9" i="11"/>
  <c r="M55" i="11" s="1"/>
  <c r="M17" i="11"/>
  <c r="M19" i="11"/>
  <c r="M21" i="11"/>
  <c r="M20" i="11"/>
  <c r="M18" i="11"/>
  <c r="L13" i="11"/>
  <c r="L59" i="11" s="1"/>
  <c r="M25" i="11" l="1"/>
  <c r="L41" i="30"/>
  <c r="K42" i="11"/>
  <c r="B22" i="19"/>
  <c r="M92" i="30"/>
  <c r="L68" i="30"/>
  <c r="L42" i="30"/>
  <c r="L77" i="30" s="1"/>
  <c r="L96" i="30" s="1"/>
  <c r="L44" i="30"/>
  <c r="L79" i="30" s="1"/>
  <c r="L98" i="30" s="1"/>
  <c r="L76" i="30"/>
  <c r="L95" i="30" s="1"/>
  <c r="L47" i="30"/>
  <c r="L82" i="30" s="1"/>
  <c r="L101" i="30" s="1"/>
  <c r="L43" i="30"/>
  <c r="L78" i="30" s="1"/>
  <c r="L97" i="30" s="1"/>
  <c r="K43" i="11"/>
  <c r="K79" i="11" s="1"/>
  <c r="K97" i="11" s="1"/>
  <c r="M24" i="30"/>
  <c r="M47" i="30" s="1"/>
  <c r="M82" i="30" s="1"/>
  <c r="K45" i="11"/>
  <c r="K81" i="11" s="1"/>
  <c r="K99" i="11" s="1"/>
  <c r="M24" i="11"/>
  <c r="L48" i="11"/>
  <c r="L84" i="11" s="1"/>
  <c r="L102" i="11" s="1"/>
  <c r="K46" i="11"/>
  <c r="K82" i="11" s="1"/>
  <c r="K100" i="11" s="1"/>
  <c r="M63" i="30"/>
  <c r="M88" i="30" s="1"/>
  <c r="M62" i="30"/>
  <c r="M87" i="30" s="1"/>
  <c r="M61" i="30"/>
  <c r="M86" i="30" s="1"/>
  <c r="M65" i="30"/>
  <c r="M90" i="30" s="1"/>
  <c r="M64" i="30"/>
  <c r="M89" i="30" s="1"/>
  <c r="L99" i="30"/>
  <c r="K80" i="11"/>
  <c r="K98" i="11" s="1"/>
  <c r="M91" i="30"/>
  <c r="M100" i="30" s="1"/>
  <c r="M69" i="11"/>
  <c r="M93" i="11" s="1"/>
  <c r="N21" i="30"/>
  <c r="N7" i="30"/>
  <c r="N51" i="30" s="1"/>
  <c r="N20" i="30"/>
  <c r="N17" i="30"/>
  <c r="N11" i="30"/>
  <c r="N55" i="30" s="1"/>
  <c r="N19" i="30"/>
  <c r="N9" i="30"/>
  <c r="N53" i="30" s="1"/>
  <c r="N22" i="30"/>
  <c r="N66" i="30" s="1"/>
  <c r="N10" i="30"/>
  <c r="N54" i="30" s="1"/>
  <c r="N18" i="30"/>
  <c r="N12" i="30"/>
  <c r="N56" i="30" s="1"/>
  <c r="N23" i="30"/>
  <c r="O2" i="30"/>
  <c r="O11" i="30" s="1"/>
  <c r="O55" i="30" s="1"/>
  <c r="N6" i="30"/>
  <c r="N50" i="30" s="1"/>
  <c r="M13" i="30"/>
  <c r="M57" i="30" s="1"/>
  <c r="N23" i="11"/>
  <c r="N12" i="11"/>
  <c r="N58" i="11" s="1"/>
  <c r="K47" i="11"/>
  <c r="K83" i="11" s="1"/>
  <c r="K101" i="11" s="1"/>
  <c r="M67" i="11"/>
  <c r="M91" i="11" s="1"/>
  <c r="M68" i="11"/>
  <c r="M92" i="11" s="1"/>
  <c r="M74" i="11"/>
  <c r="L30" i="11"/>
  <c r="L46" i="11" s="1"/>
  <c r="AC69" i="31"/>
  <c r="AD76" i="31"/>
  <c r="AC70" i="31"/>
  <c r="AC71" i="31"/>
  <c r="AC83" i="31"/>
  <c r="AC68" i="31"/>
  <c r="AD33" i="31"/>
  <c r="AD63" i="31" s="1"/>
  <c r="AD32" i="31"/>
  <c r="AD62" i="31" s="1"/>
  <c r="AC87" i="31"/>
  <c r="AC72" i="31"/>
  <c r="AD31" i="31"/>
  <c r="AD61" i="31" s="1"/>
  <c r="AD30" i="31"/>
  <c r="AD60" i="31" s="1"/>
  <c r="AD34" i="31"/>
  <c r="AD64" i="31" s="1"/>
  <c r="O3" i="11"/>
  <c r="N28" i="11"/>
  <c r="O3" i="30"/>
  <c r="O28" i="30" s="1"/>
  <c r="M72" i="30"/>
  <c r="M29" i="11"/>
  <c r="M66" i="11"/>
  <c r="M90" i="11" s="1"/>
  <c r="L70" i="11"/>
  <c r="N11" i="11"/>
  <c r="N57" i="11" s="1"/>
  <c r="N22" i="11"/>
  <c r="M63" i="11"/>
  <c r="M87" i="11" s="1"/>
  <c r="M64" i="11"/>
  <c r="M88" i="11" s="1"/>
  <c r="M65" i="11"/>
  <c r="M89" i="11" s="1"/>
  <c r="L90" i="11"/>
  <c r="O2" i="11"/>
  <c r="N7" i="11"/>
  <c r="N53" i="11" s="1"/>
  <c r="N6" i="11"/>
  <c r="N52" i="11" s="1"/>
  <c r="N8" i="11"/>
  <c r="N54" i="11" s="1"/>
  <c r="N10" i="11"/>
  <c r="N56" i="11" s="1"/>
  <c r="N9" i="11"/>
  <c r="N55" i="11" s="1"/>
  <c r="N19" i="11"/>
  <c r="N21" i="11"/>
  <c r="N18" i="11"/>
  <c r="N17" i="11"/>
  <c r="N20" i="11"/>
  <c r="M13" i="11"/>
  <c r="M59" i="11" s="1"/>
  <c r="M41" i="30" l="1"/>
  <c r="N25" i="11"/>
  <c r="L42" i="11"/>
  <c r="M101" i="30"/>
  <c r="M42" i="30"/>
  <c r="M77" i="30" s="1"/>
  <c r="M96" i="30" s="1"/>
  <c r="M44" i="30"/>
  <c r="M79" i="30" s="1"/>
  <c r="M98" i="30" s="1"/>
  <c r="M45" i="30"/>
  <c r="M80" i="30" s="1"/>
  <c r="M99" i="30" s="1"/>
  <c r="M68" i="30"/>
  <c r="M43" i="30"/>
  <c r="M78" i="30" s="1"/>
  <c r="M97" i="30" s="1"/>
  <c r="M76" i="30"/>
  <c r="M95" i="30" s="1"/>
  <c r="B23" i="19"/>
  <c r="M70" i="11"/>
  <c r="N24" i="11"/>
  <c r="L45" i="11"/>
  <c r="L81" i="11" s="1"/>
  <c r="L99" i="11" s="1"/>
  <c r="L43" i="11"/>
  <c r="L79" i="11" s="1"/>
  <c r="L97" i="11" s="1"/>
  <c r="L44" i="11"/>
  <c r="L80" i="11" s="1"/>
  <c r="L98" i="11" s="1"/>
  <c r="N24" i="30"/>
  <c r="N68" i="30" s="1"/>
  <c r="M48" i="11"/>
  <c r="N67" i="30"/>
  <c r="N92" i="30" s="1"/>
  <c r="N65" i="30"/>
  <c r="N90" i="30" s="1"/>
  <c r="N63" i="30"/>
  <c r="N88" i="30" s="1"/>
  <c r="N61" i="30"/>
  <c r="N86" i="30" s="1"/>
  <c r="N62" i="30"/>
  <c r="N87" i="30" s="1"/>
  <c r="N64" i="30"/>
  <c r="N89" i="30" s="1"/>
  <c r="N91" i="30"/>
  <c r="N100" i="30" s="1"/>
  <c r="N69" i="11"/>
  <c r="N93" i="11" s="1"/>
  <c r="O7" i="30"/>
  <c r="O51" i="30" s="1"/>
  <c r="O22" i="30"/>
  <c r="O66" i="30" s="1"/>
  <c r="O91" i="30" s="1"/>
  <c r="O100" i="30" s="1"/>
  <c r="O19" i="30"/>
  <c r="O9" i="30"/>
  <c r="O53" i="30" s="1"/>
  <c r="O21" i="30"/>
  <c r="O20" i="30"/>
  <c r="O8" i="30"/>
  <c r="O52" i="30" s="1"/>
  <c r="O6" i="30"/>
  <c r="O50" i="30" s="1"/>
  <c r="P2" i="30"/>
  <c r="P10" i="30" s="1"/>
  <c r="P54" i="30" s="1"/>
  <c r="O23" i="30"/>
  <c r="O18" i="30"/>
  <c r="O12" i="30"/>
  <c r="O56" i="30" s="1"/>
  <c r="O10" i="30"/>
  <c r="O54" i="30" s="1"/>
  <c r="O17" i="30"/>
  <c r="N13" i="30"/>
  <c r="N57" i="30" s="1"/>
  <c r="L47" i="11"/>
  <c r="L83" i="11" s="1"/>
  <c r="L101" i="11" s="1"/>
  <c r="O23" i="11"/>
  <c r="O12" i="11"/>
  <c r="O58" i="11" s="1"/>
  <c r="L82" i="11"/>
  <c r="L100" i="11" s="1"/>
  <c r="N29" i="30"/>
  <c r="M30" i="11"/>
  <c r="M44" i="11" s="1"/>
  <c r="N67" i="11"/>
  <c r="N91" i="11" s="1"/>
  <c r="N68" i="11"/>
  <c r="N92" i="11" s="1"/>
  <c r="N74" i="11"/>
  <c r="AD87" i="31"/>
  <c r="AD72" i="31"/>
  <c r="AD86" i="31"/>
  <c r="AD71" i="31"/>
  <c r="AD83" i="31"/>
  <c r="AD68" i="31"/>
  <c r="AD70" i="31"/>
  <c r="AD85" i="31"/>
  <c r="AD69" i="31"/>
  <c r="AD84" i="31"/>
  <c r="O28" i="11"/>
  <c r="P3" i="11"/>
  <c r="P3" i="30"/>
  <c r="P28" i="30" s="1"/>
  <c r="N72" i="30"/>
  <c r="N29" i="11"/>
  <c r="N65" i="11"/>
  <c r="N89" i="11" s="1"/>
  <c r="N66" i="11"/>
  <c r="O11" i="11"/>
  <c r="O57" i="11" s="1"/>
  <c r="O22" i="11"/>
  <c r="N63" i="11"/>
  <c r="N87" i="11" s="1"/>
  <c r="N64" i="11"/>
  <c r="N88" i="11" s="1"/>
  <c r="P2" i="11"/>
  <c r="O10" i="11"/>
  <c r="O56" i="11" s="1"/>
  <c r="O7" i="11"/>
  <c r="O53" i="11" s="1"/>
  <c r="O8" i="11"/>
  <c r="O54" i="11" s="1"/>
  <c r="O9" i="11"/>
  <c r="O55" i="11" s="1"/>
  <c r="O6" i="11"/>
  <c r="O52" i="11" s="1"/>
  <c r="O21" i="11"/>
  <c r="O18" i="11"/>
  <c r="O17" i="11"/>
  <c r="O20" i="11"/>
  <c r="O19" i="11"/>
  <c r="N13" i="11"/>
  <c r="N59" i="11" s="1"/>
  <c r="O25" i="11" l="1"/>
  <c r="N41" i="30"/>
  <c r="M42" i="11"/>
  <c r="B24" i="19"/>
  <c r="N42" i="30"/>
  <c r="N77" i="30" s="1"/>
  <c r="N96" i="30" s="1"/>
  <c r="N45" i="30"/>
  <c r="N80" i="30" s="1"/>
  <c r="N99" i="30" s="1"/>
  <c r="N43" i="30"/>
  <c r="N78" i="30" s="1"/>
  <c r="N97" i="30" s="1"/>
  <c r="N44" i="30"/>
  <c r="N79" i="30" s="1"/>
  <c r="N98" i="30" s="1"/>
  <c r="N47" i="30"/>
  <c r="N82" i="30" s="1"/>
  <c r="N101" i="30" s="1"/>
  <c r="N48" i="11"/>
  <c r="N84" i="11" s="1"/>
  <c r="N102" i="11" s="1"/>
  <c r="O24" i="30"/>
  <c r="O68" i="30" s="1"/>
  <c r="M43" i="11"/>
  <c r="M79" i="11" s="1"/>
  <c r="M97" i="11" s="1"/>
  <c r="M45" i="11"/>
  <c r="M81" i="11" s="1"/>
  <c r="M99" i="11" s="1"/>
  <c r="O24" i="11"/>
  <c r="M46" i="11"/>
  <c r="M82" i="11" s="1"/>
  <c r="M100" i="11" s="1"/>
  <c r="O64" i="30"/>
  <c r="O89" i="30" s="1"/>
  <c r="O63" i="30"/>
  <c r="O88" i="30" s="1"/>
  <c r="O61" i="30"/>
  <c r="O86" i="30" s="1"/>
  <c r="O67" i="30"/>
  <c r="O92" i="30" s="1"/>
  <c r="O65" i="30"/>
  <c r="O90" i="30" s="1"/>
  <c r="O62" i="30"/>
  <c r="O87" i="30" s="1"/>
  <c r="M80" i="11"/>
  <c r="M98" i="11" s="1"/>
  <c r="Q2" i="30"/>
  <c r="Q19" i="30" s="1"/>
  <c r="P11" i="30"/>
  <c r="P55" i="30" s="1"/>
  <c r="P9" i="30"/>
  <c r="P53" i="30" s="1"/>
  <c r="O69" i="11"/>
  <c r="O93" i="11" s="1"/>
  <c r="M47" i="11"/>
  <c r="M83" i="11" s="1"/>
  <c r="M101" i="11" s="1"/>
  <c r="P6" i="30"/>
  <c r="P50" i="30" s="1"/>
  <c r="P17" i="30"/>
  <c r="P8" i="30"/>
  <c r="P52" i="30" s="1"/>
  <c r="P20" i="30"/>
  <c r="P22" i="30"/>
  <c r="P66" i="30" s="1"/>
  <c r="P21" i="30"/>
  <c r="P12" i="30"/>
  <c r="P56" i="30" s="1"/>
  <c r="P23" i="30"/>
  <c r="P19" i="30"/>
  <c r="P18" i="30"/>
  <c r="O13" i="30"/>
  <c r="O57" i="30" s="1"/>
  <c r="P7" i="30"/>
  <c r="P51" i="30" s="1"/>
  <c r="P23" i="11"/>
  <c r="P12" i="11"/>
  <c r="P58" i="11" s="1"/>
  <c r="M84" i="11"/>
  <c r="M102" i="11" s="1"/>
  <c r="O29" i="30"/>
  <c r="O67" i="11"/>
  <c r="O91" i="11" s="1"/>
  <c r="O68" i="11"/>
  <c r="O92" i="11" s="1"/>
  <c r="N30" i="11"/>
  <c r="N46" i="11" s="1"/>
  <c r="O74" i="11"/>
  <c r="P28" i="11"/>
  <c r="Q3" i="11"/>
  <c r="O72" i="30"/>
  <c r="O29" i="11"/>
  <c r="Q3" i="30"/>
  <c r="Q28" i="30" s="1"/>
  <c r="N70" i="11"/>
  <c r="O65" i="11"/>
  <c r="O89" i="11" s="1"/>
  <c r="O63" i="11"/>
  <c r="O87" i="11" s="1"/>
  <c r="O66" i="11"/>
  <c r="O90" i="11" s="1"/>
  <c r="O64" i="11"/>
  <c r="O88" i="11" s="1"/>
  <c r="P11" i="11"/>
  <c r="P57" i="11" s="1"/>
  <c r="P22" i="11"/>
  <c r="N90" i="11"/>
  <c r="Q2" i="11"/>
  <c r="P6" i="11"/>
  <c r="P52" i="11" s="1"/>
  <c r="P7" i="11"/>
  <c r="P53" i="11" s="1"/>
  <c r="P9" i="11"/>
  <c r="P55" i="11" s="1"/>
  <c r="P8" i="11"/>
  <c r="P54" i="11" s="1"/>
  <c r="P10" i="11"/>
  <c r="P56" i="11" s="1"/>
  <c r="P19" i="11"/>
  <c r="P17" i="11"/>
  <c r="P21" i="11"/>
  <c r="P18" i="11"/>
  <c r="P20" i="11"/>
  <c r="O13" i="11"/>
  <c r="O59" i="11" s="1"/>
  <c r="O41" i="30" l="1"/>
  <c r="P25" i="11"/>
  <c r="N42" i="11"/>
  <c r="O45" i="30"/>
  <c r="O80" i="30" s="1"/>
  <c r="O99" i="30" s="1"/>
  <c r="O43" i="30"/>
  <c r="O78" i="30" s="1"/>
  <c r="O97" i="30" s="1"/>
  <c r="O44" i="30"/>
  <c r="O79" i="30" s="1"/>
  <c r="O98" i="30" s="1"/>
  <c r="O42" i="30"/>
  <c r="O77" i="30" s="1"/>
  <c r="O96" i="30" s="1"/>
  <c r="O47" i="30"/>
  <c r="O82" i="30" s="1"/>
  <c r="O101" i="30" s="1"/>
  <c r="Q8" i="30"/>
  <c r="Q52" i="30" s="1"/>
  <c r="Q9" i="30"/>
  <c r="Q53" i="30" s="1"/>
  <c r="Q7" i="30"/>
  <c r="Q51" i="30" s="1"/>
  <c r="Q23" i="30"/>
  <c r="Q67" i="30" s="1"/>
  <c r="Q20" i="30"/>
  <c r="Q64" i="30" s="1"/>
  <c r="Q10" i="30"/>
  <c r="Q54" i="30" s="1"/>
  <c r="N44" i="11"/>
  <c r="N80" i="11" s="1"/>
  <c r="N98" i="11" s="1"/>
  <c r="Q22" i="30"/>
  <c r="Q66" i="30" s="1"/>
  <c r="N45" i="11"/>
  <c r="N81" i="11" s="1"/>
  <c r="N99" i="11" s="1"/>
  <c r="P24" i="30"/>
  <c r="P68" i="30" s="1"/>
  <c r="O48" i="11"/>
  <c r="N43" i="11"/>
  <c r="N79" i="11" s="1"/>
  <c r="N97" i="11" s="1"/>
  <c r="P24" i="11"/>
  <c r="P65" i="30"/>
  <c r="P90" i="30" s="1"/>
  <c r="P64" i="30"/>
  <c r="P89" i="30" s="1"/>
  <c r="P67" i="30"/>
  <c r="P92" i="30" s="1"/>
  <c r="P61" i="30"/>
  <c r="P86" i="30" s="1"/>
  <c r="Q63" i="30"/>
  <c r="P62" i="30"/>
  <c r="P87" i="30" s="1"/>
  <c r="P63" i="30"/>
  <c r="P88" i="30" s="1"/>
  <c r="Q21" i="30"/>
  <c r="Q11" i="30"/>
  <c r="Q55" i="30" s="1"/>
  <c r="P91" i="30"/>
  <c r="P100" i="30" s="1"/>
  <c r="Q18" i="30"/>
  <c r="N82" i="11"/>
  <c r="N100" i="11" s="1"/>
  <c r="Q17" i="30"/>
  <c r="Q6" i="30"/>
  <c r="Q50" i="30" s="1"/>
  <c r="R2" i="30"/>
  <c r="R8" i="30" s="1"/>
  <c r="R52" i="30" s="1"/>
  <c r="Q12" i="30"/>
  <c r="Q56" i="30" s="1"/>
  <c r="P69" i="11"/>
  <c r="P93" i="11" s="1"/>
  <c r="P13" i="30"/>
  <c r="P57" i="30" s="1"/>
  <c r="Q23" i="11"/>
  <c r="Q12" i="11"/>
  <c r="Q58" i="11" s="1"/>
  <c r="N76" i="30"/>
  <c r="N95" i="30" s="1"/>
  <c r="B25" i="19"/>
  <c r="O30" i="11"/>
  <c r="O47" i="11" s="1"/>
  <c r="O83" i="11" s="1"/>
  <c r="O101" i="11" s="1"/>
  <c r="P29" i="30"/>
  <c r="P67" i="11"/>
  <c r="P91" i="11" s="1"/>
  <c r="N47" i="11"/>
  <c r="N83" i="11" s="1"/>
  <c r="N101" i="11" s="1"/>
  <c r="P68" i="11"/>
  <c r="P92" i="11" s="1"/>
  <c r="P74" i="11"/>
  <c r="Q28" i="11"/>
  <c r="R3" i="11"/>
  <c r="P29" i="11"/>
  <c r="P72" i="30"/>
  <c r="R3" i="30"/>
  <c r="R28" i="30" s="1"/>
  <c r="P66" i="11"/>
  <c r="P90" i="11" s="1"/>
  <c r="P64" i="11"/>
  <c r="P88" i="11" s="1"/>
  <c r="P63" i="11"/>
  <c r="P87" i="11" s="1"/>
  <c r="P65" i="11"/>
  <c r="P89" i="11" s="1"/>
  <c r="Q11" i="11"/>
  <c r="Q57" i="11" s="1"/>
  <c r="Q22" i="11"/>
  <c r="O70" i="11"/>
  <c r="P13" i="11"/>
  <c r="P59" i="11" s="1"/>
  <c r="R2" i="11"/>
  <c r="Q7" i="11"/>
  <c r="Q53" i="11" s="1"/>
  <c r="Q6" i="11"/>
  <c r="Q52" i="11" s="1"/>
  <c r="Q9" i="11"/>
  <c r="Q55" i="11" s="1"/>
  <c r="Q10" i="11"/>
  <c r="Q56" i="11" s="1"/>
  <c r="Q8" i="11"/>
  <c r="Q54" i="11" s="1"/>
  <c r="Q18" i="11"/>
  <c r="Q19" i="11"/>
  <c r="Q17" i="11"/>
  <c r="Q20" i="11"/>
  <c r="Q21" i="11"/>
  <c r="Q25" i="11" l="1"/>
  <c r="P41" i="30"/>
  <c r="O42" i="11"/>
  <c r="P42" i="30"/>
  <c r="P77" i="30" s="1"/>
  <c r="P96" i="30" s="1"/>
  <c r="P44" i="30"/>
  <c r="P79" i="30" s="1"/>
  <c r="P98" i="30" s="1"/>
  <c r="P43" i="30"/>
  <c r="P78" i="30" s="1"/>
  <c r="P97" i="30" s="1"/>
  <c r="P45" i="30"/>
  <c r="P80" i="30" s="1"/>
  <c r="P99" i="30" s="1"/>
  <c r="P47" i="30"/>
  <c r="P82" i="30" s="1"/>
  <c r="P101" i="30" s="1"/>
  <c r="Q89" i="30"/>
  <c r="Q91" i="30"/>
  <c r="Q100" i="30" s="1"/>
  <c r="Q92" i="30"/>
  <c r="Q88" i="30"/>
  <c r="P48" i="11"/>
  <c r="P84" i="11" s="1"/>
  <c r="P102" i="11" s="1"/>
  <c r="Q24" i="30"/>
  <c r="Q41" i="30" s="1"/>
  <c r="O46" i="11"/>
  <c r="O82" i="11" s="1"/>
  <c r="O100" i="11" s="1"/>
  <c r="R7" i="30"/>
  <c r="R51" i="30" s="1"/>
  <c r="O43" i="11"/>
  <c r="O79" i="11" s="1"/>
  <c r="O97" i="11" s="1"/>
  <c r="R21" i="30"/>
  <c r="Q24" i="11"/>
  <c r="R12" i="30"/>
  <c r="R56" i="30" s="1"/>
  <c r="O44" i="11"/>
  <c r="O80" i="11" s="1"/>
  <c r="O98" i="11" s="1"/>
  <c r="Q13" i="30"/>
  <c r="Q57" i="30" s="1"/>
  <c r="R23" i="30"/>
  <c r="O45" i="11"/>
  <c r="O81" i="11" s="1"/>
  <c r="O99" i="11" s="1"/>
  <c r="Q65" i="30"/>
  <c r="Q90" i="30" s="1"/>
  <c r="Q62" i="30"/>
  <c r="Q87" i="30" s="1"/>
  <c r="Q61" i="30"/>
  <c r="Q86" i="30" s="1"/>
  <c r="R19" i="30"/>
  <c r="R20" i="30"/>
  <c r="R9" i="30"/>
  <c r="R53" i="30" s="1"/>
  <c r="R17" i="30"/>
  <c r="R10" i="30"/>
  <c r="R54" i="30" s="1"/>
  <c r="S2" i="30"/>
  <c r="S11" i="30" s="1"/>
  <c r="S55" i="30" s="1"/>
  <c r="R18" i="30"/>
  <c r="R11" i="30"/>
  <c r="R55" i="30" s="1"/>
  <c r="R6" i="30"/>
  <c r="R50" i="30" s="1"/>
  <c r="R22" i="30"/>
  <c r="R66" i="30" s="1"/>
  <c r="Q69" i="11"/>
  <c r="Q93" i="11" s="1"/>
  <c r="R12" i="11"/>
  <c r="R58" i="11" s="1"/>
  <c r="R23" i="11"/>
  <c r="O76" i="30"/>
  <c r="O95" i="30" s="1"/>
  <c r="B26" i="19"/>
  <c r="Q29" i="30"/>
  <c r="O84" i="11"/>
  <c r="O102" i="11" s="1"/>
  <c r="Q67" i="11"/>
  <c r="Q91" i="11" s="1"/>
  <c r="Q68" i="11"/>
  <c r="Q92" i="11" s="1"/>
  <c r="P30" i="11"/>
  <c r="P44" i="11" s="1"/>
  <c r="Q74" i="11"/>
  <c r="S3" i="11"/>
  <c r="R28" i="11"/>
  <c r="S3" i="30"/>
  <c r="S28" i="30" s="1"/>
  <c r="Q72" i="30"/>
  <c r="Q29" i="11"/>
  <c r="Q66" i="11"/>
  <c r="Q90" i="11" s="1"/>
  <c r="Q63" i="11"/>
  <c r="Q87" i="11" s="1"/>
  <c r="Q65" i="11"/>
  <c r="Q89" i="11" s="1"/>
  <c r="Q64" i="11"/>
  <c r="Q88" i="11" s="1"/>
  <c r="R11" i="11"/>
  <c r="R57" i="11" s="1"/>
  <c r="R22" i="11"/>
  <c r="P70" i="11"/>
  <c r="Q13" i="11"/>
  <c r="Q59" i="11" s="1"/>
  <c r="S2" i="11"/>
  <c r="R8" i="11"/>
  <c r="R54" i="11" s="1"/>
  <c r="R7" i="11"/>
  <c r="R53" i="11" s="1"/>
  <c r="R6" i="11"/>
  <c r="R52" i="11" s="1"/>
  <c r="R10" i="11"/>
  <c r="R56" i="11" s="1"/>
  <c r="R9" i="11"/>
  <c r="R55" i="11" s="1"/>
  <c r="R19" i="11"/>
  <c r="R20" i="11"/>
  <c r="R21" i="11"/>
  <c r="R17" i="11"/>
  <c r="R18" i="11"/>
  <c r="R25" i="11" l="1"/>
  <c r="P42" i="11"/>
  <c r="Q45" i="30"/>
  <c r="Q68" i="30"/>
  <c r="Q43" i="30"/>
  <c r="Q44" i="30"/>
  <c r="Q79" i="30" s="1"/>
  <c r="Q98" i="30" s="1"/>
  <c r="S21" i="30"/>
  <c r="S65" i="30" s="1"/>
  <c r="R67" i="30"/>
  <c r="R92" i="30" s="1"/>
  <c r="Q42" i="30"/>
  <c r="Q77" i="30" s="1"/>
  <c r="Q96" i="30" s="1"/>
  <c r="Q47" i="30"/>
  <c r="Q82" i="30" s="1"/>
  <c r="Q101" i="30" s="1"/>
  <c r="R91" i="30"/>
  <c r="R100" i="30" s="1"/>
  <c r="R65" i="30"/>
  <c r="R90" i="30" s="1"/>
  <c r="R24" i="30"/>
  <c r="R45" i="30" s="1"/>
  <c r="Q48" i="11"/>
  <c r="Q84" i="11" s="1"/>
  <c r="Q102" i="11" s="1"/>
  <c r="T2" i="30"/>
  <c r="T23" i="30" s="1"/>
  <c r="T67" i="30" s="1"/>
  <c r="S10" i="30"/>
  <c r="S54" i="30" s="1"/>
  <c r="S19" i="30"/>
  <c r="S20" i="30"/>
  <c r="S6" i="30"/>
  <c r="S50" i="30" s="1"/>
  <c r="P46" i="11"/>
  <c r="P82" i="11" s="1"/>
  <c r="P100" i="11" s="1"/>
  <c r="S12" i="30"/>
  <c r="S56" i="30" s="1"/>
  <c r="S9" i="30"/>
  <c r="S53" i="30" s="1"/>
  <c r="S18" i="30"/>
  <c r="R24" i="11"/>
  <c r="S22" i="30"/>
  <c r="S66" i="30" s="1"/>
  <c r="S91" i="30" s="1"/>
  <c r="S100" i="30" s="1"/>
  <c r="S8" i="30"/>
  <c r="S52" i="30" s="1"/>
  <c r="S23" i="30"/>
  <c r="S7" i="30"/>
  <c r="S51" i="30" s="1"/>
  <c r="S17" i="30"/>
  <c r="P43" i="11"/>
  <c r="P79" i="11" s="1"/>
  <c r="P97" i="11" s="1"/>
  <c r="P45" i="11"/>
  <c r="P81" i="11" s="1"/>
  <c r="P99" i="11" s="1"/>
  <c r="R63" i="30"/>
  <c r="R88" i="30" s="1"/>
  <c r="R62" i="30"/>
  <c r="R87" i="30" s="1"/>
  <c r="R61" i="30"/>
  <c r="R86" i="30" s="1"/>
  <c r="R64" i="30"/>
  <c r="R89" i="30" s="1"/>
  <c r="R13" i="30"/>
  <c r="R57" i="30" s="1"/>
  <c r="P80" i="11"/>
  <c r="P98" i="11" s="1"/>
  <c r="R69" i="11"/>
  <c r="R93" i="11" s="1"/>
  <c r="S23" i="11"/>
  <c r="S12" i="11"/>
  <c r="S58" i="11" s="1"/>
  <c r="P76" i="30"/>
  <c r="P95" i="30" s="1"/>
  <c r="B27" i="19"/>
  <c r="P47" i="11"/>
  <c r="P83" i="11" s="1"/>
  <c r="P101" i="11" s="1"/>
  <c r="Q80" i="30"/>
  <c r="Q99" i="30" s="1"/>
  <c r="Q78" i="30"/>
  <c r="Q97" i="30" s="1"/>
  <c r="R29" i="30"/>
  <c r="R67" i="11"/>
  <c r="R91" i="11" s="1"/>
  <c r="R68" i="11"/>
  <c r="R92" i="11" s="1"/>
  <c r="R74" i="11"/>
  <c r="Q30" i="11"/>
  <c r="Q42" i="11" s="1"/>
  <c r="S28" i="11"/>
  <c r="T3" i="11"/>
  <c r="R72" i="30"/>
  <c r="R29" i="11"/>
  <c r="T3" i="30"/>
  <c r="T28" i="30" s="1"/>
  <c r="R63" i="11"/>
  <c r="R87" i="11" s="1"/>
  <c r="R66" i="11"/>
  <c r="R90" i="11" s="1"/>
  <c r="R65" i="11"/>
  <c r="R89" i="11" s="1"/>
  <c r="R64" i="11"/>
  <c r="R88" i="11" s="1"/>
  <c r="S11" i="11"/>
  <c r="S57" i="11" s="1"/>
  <c r="S22" i="11"/>
  <c r="Q70" i="11"/>
  <c r="T2" i="11"/>
  <c r="S9" i="11"/>
  <c r="S55" i="11" s="1"/>
  <c r="S6" i="11"/>
  <c r="S52" i="11" s="1"/>
  <c r="S10" i="11"/>
  <c r="S56" i="11" s="1"/>
  <c r="S8" i="11"/>
  <c r="S54" i="11" s="1"/>
  <c r="S7" i="11"/>
  <c r="S53" i="11" s="1"/>
  <c r="S17" i="11"/>
  <c r="S20" i="11"/>
  <c r="S19" i="11"/>
  <c r="S18" i="11"/>
  <c r="S21" i="11"/>
  <c r="R13" i="11"/>
  <c r="R59" i="11" s="1"/>
  <c r="S25" i="11" l="1"/>
  <c r="R41" i="30"/>
  <c r="R47" i="30"/>
  <c r="R44" i="30"/>
  <c r="R43" i="30"/>
  <c r="R78" i="30" s="1"/>
  <c r="R97" i="30" s="1"/>
  <c r="R42" i="30"/>
  <c r="R77" i="30" s="1"/>
  <c r="R96" i="30" s="1"/>
  <c r="U2" i="30"/>
  <c r="U19" i="30" s="1"/>
  <c r="U63" i="30" s="1"/>
  <c r="S62" i="30"/>
  <c r="S87" i="30" s="1"/>
  <c r="R68" i="30"/>
  <c r="R82" i="30"/>
  <c r="R101" i="30" s="1"/>
  <c r="S63" i="30"/>
  <c r="S88" i="30" s="1"/>
  <c r="S67" i="30"/>
  <c r="S92" i="30" s="1"/>
  <c r="T12" i="30"/>
  <c r="T56" i="30" s="1"/>
  <c r="T92" i="30" s="1"/>
  <c r="T18" i="30"/>
  <c r="T62" i="30" s="1"/>
  <c r="S61" i="30"/>
  <c r="S86" i="30" s="1"/>
  <c r="T7" i="30"/>
  <c r="T51" i="30" s="1"/>
  <c r="T10" i="30"/>
  <c r="T54" i="30" s="1"/>
  <c r="T21" i="30"/>
  <c r="T17" i="30"/>
  <c r="S64" i="30"/>
  <c r="S89" i="30" s="1"/>
  <c r="T11" i="30"/>
  <c r="T55" i="30" s="1"/>
  <c r="T9" i="30"/>
  <c r="T53" i="30" s="1"/>
  <c r="T22" i="30"/>
  <c r="T66" i="30" s="1"/>
  <c r="T6" i="30"/>
  <c r="T50" i="30" s="1"/>
  <c r="T20" i="30"/>
  <c r="T64" i="30" s="1"/>
  <c r="S90" i="30"/>
  <c r="R48" i="11"/>
  <c r="R84" i="11" s="1"/>
  <c r="R102" i="11" s="1"/>
  <c r="T8" i="30"/>
  <c r="T52" i="30" s="1"/>
  <c r="T19" i="30"/>
  <c r="Q43" i="11"/>
  <c r="Q79" i="11" s="1"/>
  <c r="Q97" i="11" s="1"/>
  <c r="Q45" i="11"/>
  <c r="Q81" i="11" s="1"/>
  <c r="Q99" i="11" s="1"/>
  <c r="S24" i="11"/>
  <c r="S70" i="11" s="1"/>
  <c r="S13" i="30"/>
  <c r="S57" i="30" s="1"/>
  <c r="Q44" i="11"/>
  <c r="Q80" i="11" s="1"/>
  <c r="Q98" i="11" s="1"/>
  <c r="S24" i="30"/>
  <c r="S68" i="30" s="1"/>
  <c r="Q46" i="11"/>
  <c r="Q82" i="11" s="1"/>
  <c r="Q100" i="11" s="1"/>
  <c r="S69" i="11"/>
  <c r="S93" i="11" s="1"/>
  <c r="T23" i="11"/>
  <c r="T12" i="11"/>
  <c r="T58" i="11" s="1"/>
  <c r="Q76" i="30"/>
  <c r="Q95" i="30" s="1"/>
  <c r="B28" i="19"/>
  <c r="S29" i="30"/>
  <c r="R79" i="30"/>
  <c r="R98" i="30" s="1"/>
  <c r="R80" i="30"/>
  <c r="R99" i="30" s="1"/>
  <c r="S67" i="11"/>
  <c r="S91" i="11" s="1"/>
  <c r="Q47" i="11"/>
  <c r="Q83" i="11" s="1"/>
  <c r="Q101" i="11" s="1"/>
  <c r="S68" i="11"/>
  <c r="S92" i="11" s="1"/>
  <c r="R30" i="11"/>
  <c r="R43" i="11" s="1"/>
  <c r="S74" i="11"/>
  <c r="U3" i="11"/>
  <c r="T28" i="11"/>
  <c r="S72" i="30"/>
  <c r="S29" i="11"/>
  <c r="U3" i="30"/>
  <c r="U28" i="30" s="1"/>
  <c r="S64" i="11"/>
  <c r="S88" i="11" s="1"/>
  <c r="S65" i="11"/>
  <c r="S89" i="11" s="1"/>
  <c r="S66" i="11"/>
  <c r="S90" i="11" s="1"/>
  <c r="S63" i="11"/>
  <c r="S87" i="11" s="1"/>
  <c r="T11" i="11"/>
  <c r="T57" i="11" s="1"/>
  <c r="T22" i="11"/>
  <c r="R70" i="11"/>
  <c r="S13" i="11"/>
  <c r="S59" i="11" s="1"/>
  <c r="U2" i="11"/>
  <c r="T6" i="11"/>
  <c r="T52" i="11" s="1"/>
  <c r="T8" i="11"/>
  <c r="T54" i="11" s="1"/>
  <c r="T7" i="11"/>
  <c r="T53" i="11" s="1"/>
  <c r="T10" i="11"/>
  <c r="T56" i="11" s="1"/>
  <c r="T9" i="11"/>
  <c r="T55" i="11" s="1"/>
  <c r="T18" i="11"/>
  <c r="T21" i="11"/>
  <c r="T20" i="11"/>
  <c r="T19" i="11"/>
  <c r="T17" i="11"/>
  <c r="S41" i="30" l="1"/>
  <c r="T25" i="11"/>
  <c r="R42" i="11"/>
  <c r="U8" i="30"/>
  <c r="U52" i="30" s="1"/>
  <c r="U88" i="30" s="1"/>
  <c r="U6" i="30"/>
  <c r="U50" i="30" s="1"/>
  <c r="U7" i="30"/>
  <c r="U51" i="30" s="1"/>
  <c r="U11" i="30"/>
  <c r="U55" i="30" s="1"/>
  <c r="U23" i="30"/>
  <c r="U67" i="30" s="1"/>
  <c r="U18" i="30"/>
  <c r="U62" i="30" s="1"/>
  <c r="U10" i="30"/>
  <c r="U54" i="30" s="1"/>
  <c r="U17" i="30"/>
  <c r="U21" i="30"/>
  <c r="U65" i="30" s="1"/>
  <c r="U20" i="30"/>
  <c r="U64" i="30" s="1"/>
  <c r="S43" i="30"/>
  <c r="S78" i="30" s="1"/>
  <c r="S97" i="30" s="1"/>
  <c r="S45" i="30"/>
  <c r="S80" i="30" s="1"/>
  <c r="S99" i="30" s="1"/>
  <c r="S42" i="30"/>
  <c r="S44" i="30"/>
  <c r="S79" i="30" s="1"/>
  <c r="S98" i="30" s="1"/>
  <c r="U9" i="30"/>
  <c r="U53" i="30" s="1"/>
  <c r="T24" i="30"/>
  <c r="T41" i="30" s="1"/>
  <c r="S47" i="30"/>
  <c r="S82" i="30" s="1"/>
  <c r="S101" i="30" s="1"/>
  <c r="T87" i="30"/>
  <c r="V2" i="30"/>
  <c r="V10" i="30" s="1"/>
  <c r="V54" i="30" s="1"/>
  <c r="T63" i="30"/>
  <c r="T88" i="30" s="1"/>
  <c r="T65" i="30"/>
  <c r="T90" i="30" s="1"/>
  <c r="U22" i="30"/>
  <c r="U66" i="30" s="1"/>
  <c r="U12" i="30"/>
  <c r="U56" i="30" s="1"/>
  <c r="T61" i="30"/>
  <c r="T86" i="30" s="1"/>
  <c r="T91" i="30"/>
  <c r="T100" i="30" s="1"/>
  <c r="T89" i="30"/>
  <c r="T13" i="30"/>
  <c r="T57" i="30" s="1"/>
  <c r="R46" i="11"/>
  <c r="R82" i="11" s="1"/>
  <c r="R100" i="11" s="1"/>
  <c r="T24" i="11"/>
  <c r="S48" i="11"/>
  <c r="S84" i="11" s="1"/>
  <c r="S102" i="11" s="1"/>
  <c r="R44" i="11"/>
  <c r="R80" i="11" s="1"/>
  <c r="R98" i="11" s="1"/>
  <c r="R45" i="11"/>
  <c r="R81" i="11" s="1"/>
  <c r="R99" i="11" s="1"/>
  <c r="R79" i="11"/>
  <c r="R97" i="11" s="1"/>
  <c r="T69" i="11"/>
  <c r="T93" i="11" s="1"/>
  <c r="U12" i="11"/>
  <c r="U58" i="11" s="1"/>
  <c r="U23" i="11"/>
  <c r="R76" i="30"/>
  <c r="R95" i="30" s="1"/>
  <c r="B29" i="19"/>
  <c r="R47" i="11"/>
  <c r="R83" i="11" s="1"/>
  <c r="R101" i="11" s="1"/>
  <c r="S77" i="30"/>
  <c r="S96" i="30" s="1"/>
  <c r="T29" i="30"/>
  <c r="T67" i="11"/>
  <c r="T91" i="11" s="1"/>
  <c r="T68" i="11"/>
  <c r="T92" i="11" s="1"/>
  <c r="S30" i="11"/>
  <c r="S42" i="11" s="1"/>
  <c r="T74" i="11"/>
  <c r="V3" i="11"/>
  <c r="U28" i="11"/>
  <c r="V3" i="30"/>
  <c r="V28" i="30" s="1"/>
  <c r="T72" i="30"/>
  <c r="T29" i="11"/>
  <c r="T63" i="11"/>
  <c r="T87" i="11" s="1"/>
  <c r="T65" i="11"/>
  <c r="T89" i="11" s="1"/>
  <c r="T66" i="11"/>
  <c r="T90" i="11" s="1"/>
  <c r="T64" i="11"/>
  <c r="T88" i="11" s="1"/>
  <c r="U11" i="11"/>
  <c r="U57" i="11" s="1"/>
  <c r="U22" i="11"/>
  <c r="T13" i="11"/>
  <c r="T59" i="11" s="1"/>
  <c r="V2" i="11"/>
  <c r="U10" i="11"/>
  <c r="U56" i="11" s="1"/>
  <c r="U9" i="11"/>
  <c r="U55" i="11" s="1"/>
  <c r="U6" i="11"/>
  <c r="U52" i="11" s="1"/>
  <c r="U8" i="11"/>
  <c r="U54" i="11" s="1"/>
  <c r="U7" i="11"/>
  <c r="U53" i="11" s="1"/>
  <c r="U19" i="11"/>
  <c r="U21" i="11"/>
  <c r="U17" i="11"/>
  <c r="U18" i="11"/>
  <c r="U20" i="11"/>
  <c r="U25" i="11" l="1"/>
  <c r="U89" i="30"/>
  <c r="U90" i="30"/>
  <c r="U87" i="30"/>
  <c r="U61" i="30"/>
  <c r="U86" i="30" s="1"/>
  <c r="T48" i="11"/>
  <c r="T84" i="11" s="1"/>
  <c r="T102" i="11" s="1"/>
  <c r="U92" i="30"/>
  <c r="U91" i="30"/>
  <c r="U100" i="30" s="1"/>
  <c r="U24" i="30"/>
  <c r="U45" i="30" s="1"/>
  <c r="V21" i="30"/>
  <c r="V65" i="30" s="1"/>
  <c r="V90" i="30" s="1"/>
  <c r="U13" i="30"/>
  <c r="U57" i="30" s="1"/>
  <c r="V6" i="30"/>
  <c r="V50" i="30" s="1"/>
  <c r="V17" i="30"/>
  <c r="V11" i="30"/>
  <c r="V55" i="30" s="1"/>
  <c r="V20" i="30"/>
  <c r="V64" i="30" s="1"/>
  <c r="V9" i="30"/>
  <c r="V53" i="30" s="1"/>
  <c r="V22" i="30"/>
  <c r="V66" i="30" s="1"/>
  <c r="V7" i="30"/>
  <c r="V51" i="30" s="1"/>
  <c r="V8" i="30"/>
  <c r="V52" i="30" s="1"/>
  <c r="V12" i="30"/>
  <c r="V56" i="30" s="1"/>
  <c r="V19" i="30"/>
  <c r="V63" i="30" s="1"/>
  <c r="V18" i="30"/>
  <c r="V23" i="30"/>
  <c r="V67" i="30" s="1"/>
  <c r="W2" i="30"/>
  <c r="W12" i="30" s="1"/>
  <c r="W56" i="30" s="1"/>
  <c r="T68" i="30"/>
  <c r="T47" i="30"/>
  <c r="T82" i="30" s="1"/>
  <c r="T101" i="30" s="1"/>
  <c r="T45" i="30"/>
  <c r="T80" i="30" s="1"/>
  <c r="T99" i="30" s="1"/>
  <c r="T43" i="30"/>
  <c r="T78" i="30" s="1"/>
  <c r="T97" i="30" s="1"/>
  <c r="T42" i="30"/>
  <c r="T77" i="30" s="1"/>
  <c r="T96" i="30" s="1"/>
  <c r="T44" i="30"/>
  <c r="T79" i="30" s="1"/>
  <c r="T98" i="30" s="1"/>
  <c r="S45" i="11"/>
  <c r="S81" i="11" s="1"/>
  <c r="S99" i="11" s="1"/>
  <c r="S43" i="11"/>
  <c r="S79" i="11" s="1"/>
  <c r="S97" i="11" s="1"/>
  <c r="S46" i="11"/>
  <c r="S82" i="11" s="1"/>
  <c r="S100" i="11" s="1"/>
  <c r="U24" i="11"/>
  <c r="S44" i="11"/>
  <c r="S80" i="11" s="1"/>
  <c r="S98" i="11" s="1"/>
  <c r="U69" i="11"/>
  <c r="U93" i="11" s="1"/>
  <c r="V23" i="11"/>
  <c r="V12" i="11"/>
  <c r="V58" i="11" s="1"/>
  <c r="S76" i="30"/>
  <c r="S95" i="30" s="1"/>
  <c r="B30" i="19"/>
  <c r="U29" i="30"/>
  <c r="U67" i="11"/>
  <c r="U91" i="11" s="1"/>
  <c r="S47" i="11"/>
  <c r="S83" i="11" s="1"/>
  <c r="S101" i="11" s="1"/>
  <c r="U68" i="11"/>
  <c r="U92" i="11" s="1"/>
  <c r="U74" i="11"/>
  <c r="T30" i="11"/>
  <c r="T46" i="11" s="1"/>
  <c r="W3" i="11"/>
  <c r="V28" i="11"/>
  <c r="W3" i="30"/>
  <c r="W28" i="30" s="1"/>
  <c r="U72" i="30"/>
  <c r="U29" i="11"/>
  <c r="U65" i="11"/>
  <c r="U89" i="11" s="1"/>
  <c r="U66" i="11"/>
  <c r="U90" i="11" s="1"/>
  <c r="U64" i="11"/>
  <c r="U88" i="11" s="1"/>
  <c r="U63" i="11"/>
  <c r="U87" i="11" s="1"/>
  <c r="V11" i="11"/>
  <c r="V57" i="11" s="1"/>
  <c r="V22" i="11"/>
  <c r="T70" i="11"/>
  <c r="U13" i="11"/>
  <c r="U59" i="11" s="1"/>
  <c r="W2" i="11"/>
  <c r="V10" i="11"/>
  <c r="V56" i="11" s="1"/>
  <c r="V9" i="11"/>
  <c r="V55" i="11" s="1"/>
  <c r="V8" i="11"/>
  <c r="V54" i="11" s="1"/>
  <c r="V7" i="11"/>
  <c r="V53" i="11" s="1"/>
  <c r="V6" i="11"/>
  <c r="V52" i="11" s="1"/>
  <c r="V18" i="11"/>
  <c r="V20" i="11"/>
  <c r="V19" i="11"/>
  <c r="V21" i="11"/>
  <c r="V17" i="11"/>
  <c r="V25" i="11" l="1"/>
  <c r="U41" i="30"/>
  <c r="T42" i="11"/>
  <c r="U43" i="30"/>
  <c r="V61" i="30"/>
  <c r="V86" i="30" s="1"/>
  <c r="W23" i="30"/>
  <c r="W67" i="30" s="1"/>
  <c r="W92" i="30" s="1"/>
  <c r="W8" i="30"/>
  <c r="W52" i="30" s="1"/>
  <c r="U47" i="30"/>
  <c r="U82" i="30" s="1"/>
  <c r="U101" i="30" s="1"/>
  <c r="U44" i="30"/>
  <c r="U79" i="30" s="1"/>
  <c r="U98" i="30" s="1"/>
  <c r="V13" i="30"/>
  <c r="V57" i="30" s="1"/>
  <c r="V88" i="30"/>
  <c r="U68" i="30"/>
  <c r="U42" i="30"/>
  <c r="U77" i="30" s="1"/>
  <c r="U96" i="30" s="1"/>
  <c r="V91" i="30"/>
  <c r="V100" i="30" s="1"/>
  <c r="V89" i="30"/>
  <c r="V92" i="30"/>
  <c r="V24" i="30"/>
  <c r="V43" i="30" s="1"/>
  <c r="B31" i="19"/>
  <c r="W19" i="30"/>
  <c r="W63" i="30" s="1"/>
  <c r="W7" i="30"/>
  <c r="W51" i="30" s="1"/>
  <c r="W10" i="30"/>
  <c r="W54" i="30" s="1"/>
  <c r="W21" i="30"/>
  <c r="W65" i="30" s="1"/>
  <c r="W11" i="30"/>
  <c r="W55" i="30" s="1"/>
  <c r="W6" i="30"/>
  <c r="W50" i="30" s="1"/>
  <c r="W20" i="30"/>
  <c r="W64" i="30" s="1"/>
  <c r="X2" i="30"/>
  <c r="Y2" i="30" s="1"/>
  <c r="Y18" i="30" s="1"/>
  <c r="W18" i="30"/>
  <c r="W22" i="30"/>
  <c r="W66" i="30" s="1"/>
  <c r="W17" i="30"/>
  <c r="V62" i="30"/>
  <c r="V87" i="30" s="1"/>
  <c r="W9" i="30"/>
  <c r="W53" i="30" s="1"/>
  <c r="U48" i="11"/>
  <c r="U84" i="11" s="1"/>
  <c r="U102" i="11" s="1"/>
  <c r="T43" i="11"/>
  <c r="T79" i="11" s="1"/>
  <c r="T97" i="11" s="1"/>
  <c r="T44" i="11"/>
  <c r="T80" i="11" s="1"/>
  <c r="T98" i="11" s="1"/>
  <c r="V24" i="11"/>
  <c r="T45" i="11"/>
  <c r="T81" i="11" s="1"/>
  <c r="T99" i="11" s="1"/>
  <c r="V69" i="11"/>
  <c r="V93" i="11" s="1"/>
  <c r="T82" i="11"/>
  <c r="T100" i="11" s="1"/>
  <c r="W23" i="11"/>
  <c r="W12" i="11"/>
  <c r="W58" i="11" s="1"/>
  <c r="T47" i="11"/>
  <c r="T83" i="11" s="1"/>
  <c r="T101" i="11" s="1"/>
  <c r="U78" i="30"/>
  <c r="U97" i="30" s="1"/>
  <c r="U80" i="30"/>
  <c r="U99" i="30" s="1"/>
  <c r="V29" i="30"/>
  <c r="T76" i="30"/>
  <c r="T95" i="30" s="1"/>
  <c r="V67" i="11"/>
  <c r="V91" i="11" s="1"/>
  <c r="V68" i="11"/>
  <c r="V92" i="11" s="1"/>
  <c r="V74" i="11"/>
  <c r="U30" i="11"/>
  <c r="U45" i="11" s="1"/>
  <c r="W28" i="11"/>
  <c r="X3" i="11"/>
  <c r="V72" i="30"/>
  <c r="V29" i="11"/>
  <c r="X3" i="30"/>
  <c r="X28" i="30" s="1"/>
  <c r="V65" i="11"/>
  <c r="V89" i="11" s="1"/>
  <c r="V66" i="11"/>
  <c r="V90" i="11" s="1"/>
  <c r="V64" i="11"/>
  <c r="V88" i="11" s="1"/>
  <c r="V63" i="11"/>
  <c r="V87" i="11" s="1"/>
  <c r="W11" i="11"/>
  <c r="W57" i="11" s="1"/>
  <c r="W22" i="11"/>
  <c r="U70" i="11"/>
  <c r="X2" i="11"/>
  <c r="W6" i="11"/>
  <c r="W52" i="11" s="1"/>
  <c r="W7" i="11"/>
  <c r="W53" i="11" s="1"/>
  <c r="W10" i="11"/>
  <c r="W56" i="11" s="1"/>
  <c r="W9" i="11"/>
  <c r="W55" i="11" s="1"/>
  <c r="W8" i="11"/>
  <c r="W54" i="11" s="1"/>
  <c r="W21" i="11"/>
  <c r="W18" i="11"/>
  <c r="W17" i="11"/>
  <c r="W20" i="11"/>
  <c r="W19" i="11"/>
  <c r="V13" i="11"/>
  <c r="V59" i="11" s="1"/>
  <c r="V41" i="30" l="1"/>
  <c r="W25" i="11"/>
  <c r="U42" i="11"/>
  <c r="W88" i="30"/>
  <c r="W61" i="30"/>
  <c r="W86" i="30" s="1"/>
  <c r="V42" i="30"/>
  <c r="V77" i="30" s="1"/>
  <c r="V96" i="30" s="1"/>
  <c r="B33" i="19"/>
  <c r="X18" i="30"/>
  <c r="X62" i="30" s="1"/>
  <c r="V47" i="30"/>
  <c r="V82" i="30" s="1"/>
  <c r="V101" i="30" s="1"/>
  <c r="W90" i="30"/>
  <c r="V44" i="30"/>
  <c r="V79" i="30" s="1"/>
  <c r="V98" i="30" s="1"/>
  <c r="V68" i="30"/>
  <c r="V45" i="30"/>
  <c r="V80" i="30" s="1"/>
  <c r="V99" i="30" s="1"/>
  <c r="Y21" i="30"/>
  <c r="Y65" i="30" s="1"/>
  <c r="Z2" i="30"/>
  <c r="Z19" i="30" s="1"/>
  <c r="X11" i="30"/>
  <c r="X55" i="30" s="1"/>
  <c r="Y7" i="30"/>
  <c r="Y51" i="30" s="1"/>
  <c r="X22" i="30"/>
  <c r="X66" i="30" s="1"/>
  <c r="W91" i="30"/>
  <c r="W100" i="30" s="1"/>
  <c r="W24" i="30"/>
  <c r="W42" i="30" s="1"/>
  <c r="Y6" i="30"/>
  <c r="Y50" i="30" s="1"/>
  <c r="X21" i="30"/>
  <c r="X65" i="30" s="1"/>
  <c r="Y8" i="30"/>
  <c r="Y52" i="30" s="1"/>
  <c r="X17" i="30"/>
  <c r="X12" i="30"/>
  <c r="X56" i="30" s="1"/>
  <c r="Y10" i="30"/>
  <c r="Y54" i="30" s="1"/>
  <c r="X7" i="30"/>
  <c r="X51" i="30" s="1"/>
  <c r="X9" i="30"/>
  <c r="X53" i="30" s="1"/>
  <c r="W62" i="30"/>
  <c r="W87" i="30" s="1"/>
  <c r="Y17" i="30"/>
  <c r="Y19" i="30"/>
  <c r="Y63" i="30" s="1"/>
  <c r="Y20" i="30"/>
  <c r="Y64" i="30" s="1"/>
  <c r="Y12" i="30"/>
  <c r="Y56" i="30" s="1"/>
  <c r="X20" i="30"/>
  <c r="X64" i="30" s="1"/>
  <c r="Y22" i="30"/>
  <c r="Y66" i="30" s="1"/>
  <c r="Y23" i="30"/>
  <c r="Y67" i="30" s="1"/>
  <c r="X19" i="30"/>
  <c r="W89" i="30"/>
  <c r="X10" i="30"/>
  <c r="X54" i="30" s="1"/>
  <c r="X6" i="30"/>
  <c r="X50" i="30" s="1"/>
  <c r="Y11" i="30"/>
  <c r="Y55" i="30" s="1"/>
  <c r="X8" i="30"/>
  <c r="X52" i="30" s="1"/>
  <c r="Y9" i="30"/>
  <c r="Y53" i="30" s="1"/>
  <c r="W13" i="30"/>
  <c r="W57" i="30" s="1"/>
  <c r="X23" i="30"/>
  <c r="X67" i="30" s="1"/>
  <c r="V48" i="11"/>
  <c r="V84" i="11" s="1"/>
  <c r="V102" i="11" s="1"/>
  <c r="U46" i="11"/>
  <c r="U82" i="11" s="1"/>
  <c r="U100" i="11" s="1"/>
  <c r="W24" i="11"/>
  <c r="U44" i="11"/>
  <c r="U80" i="11" s="1"/>
  <c r="U98" i="11" s="1"/>
  <c r="U43" i="11"/>
  <c r="U79" i="11" s="1"/>
  <c r="U97" i="11" s="1"/>
  <c r="Y62" i="30"/>
  <c r="U81" i="11"/>
  <c r="U99" i="11" s="1"/>
  <c r="W69" i="11"/>
  <c r="W93" i="11" s="1"/>
  <c r="U47" i="11"/>
  <c r="U83" i="11" s="1"/>
  <c r="U101" i="11" s="1"/>
  <c r="X23" i="11"/>
  <c r="X12" i="11"/>
  <c r="X58" i="11" s="1"/>
  <c r="U76" i="30"/>
  <c r="U95" i="30" s="1"/>
  <c r="B32" i="19"/>
  <c r="V78" i="30"/>
  <c r="V97" i="30" s="1"/>
  <c r="W29" i="30"/>
  <c r="W67" i="11"/>
  <c r="W91" i="11" s="1"/>
  <c r="W68" i="11"/>
  <c r="W92" i="11" s="1"/>
  <c r="W74" i="11"/>
  <c r="V30" i="11"/>
  <c r="V45" i="11" s="1"/>
  <c r="X28" i="11"/>
  <c r="Y3" i="11"/>
  <c r="W72" i="30"/>
  <c r="W29" i="11"/>
  <c r="Y3" i="30"/>
  <c r="Y28" i="30" s="1"/>
  <c r="W65" i="11"/>
  <c r="W89" i="11" s="1"/>
  <c r="W66" i="11"/>
  <c r="W90" i="11" s="1"/>
  <c r="W63" i="11"/>
  <c r="W87" i="11" s="1"/>
  <c r="W64" i="11"/>
  <c r="W88" i="11" s="1"/>
  <c r="X11" i="11"/>
  <c r="X57" i="11" s="1"/>
  <c r="X22" i="11"/>
  <c r="V70" i="11"/>
  <c r="W13" i="11"/>
  <c r="W59" i="11" s="1"/>
  <c r="Y2" i="11"/>
  <c r="X6" i="11"/>
  <c r="X52" i="11" s="1"/>
  <c r="X9" i="11"/>
  <c r="X55" i="11" s="1"/>
  <c r="X7" i="11"/>
  <c r="X53" i="11" s="1"/>
  <c r="X10" i="11"/>
  <c r="X56" i="11" s="1"/>
  <c r="X8" i="11"/>
  <c r="X54" i="11" s="1"/>
  <c r="X20" i="11"/>
  <c r="X19" i="11"/>
  <c r="X18" i="11"/>
  <c r="X17" i="11"/>
  <c r="X21" i="11"/>
  <c r="W41" i="30" l="1"/>
  <c r="X25" i="11"/>
  <c r="V42" i="11"/>
  <c r="X61" i="30"/>
  <c r="X86" i="30" s="1"/>
  <c r="Z18" i="30"/>
  <c r="Z62" i="30" s="1"/>
  <c r="Z10" i="30"/>
  <c r="Z54" i="30" s="1"/>
  <c r="Y90" i="30"/>
  <c r="Z23" i="30"/>
  <c r="Z67" i="30" s="1"/>
  <c r="X87" i="30"/>
  <c r="X91" i="30"/>
  <c r="X100" i="30" s="1"/>
  <c r="Z9" i="30"/>
  <c r="Z53" i="30" s="1"/>
  <c r="Z21" i="30"/>
  <c r="Z65" i="30" s="1"/>
  <c r="AA2" i="30"/>
  <c r="AA7" i="30" s="1"/>
  <c r="AA51" i="30" s="1"/>
  <c r="Z22" i="30"/>
  <c r="Z66" i="30" s="1"/>
  <c r="Z6" i="30"/>
  <c r="Z50" i="30" s="1"/>
  <c r="Z11" i="30"/>
  <c r="Z55" i="30" s="1"/>
  <c r="Z12" i="30"/>
  <c r="Z56" i="30" s="1"/>
  <c r="Z17" i="30"/>
  <c r="Z7" i="30"/>
  <c r="Z51" i="30" s="1"/>
  <c r="Z20" i="30"/>
  <c r="Z64" i="30" s="1"/>
  <c r="Z8" i="30"/>
  <c r="Z52" i="30" s="1"/>
  <c r="Y92" i="30"/>
  <c r="W45" i="30"/>
  <c r="W80" i="30" s="1"/>
  <c r="W99" i="30" s="1"/>
  <c r="X24" i="30"/>
  <c r="X41" i="30" s="1"/>
  <c r="W44" i="30"/>
  <c r="W79" i="30" s="1"/>
  <c r="W98" i="30" s="1"/>
  <c r="Y89" i="30"/>
  <c r="X13" i="30"/>
  <c r="X57" i="30" s="1"/>
  <c r="W43" i="30"/>
  <c r="W78" i="30" s="1"/>
  <c r="W97" i="30" s="1"/>
  <c r="W47" i="30"/>
  <c r="W82" i="30" s="1"/>
  <c r="W101" i="30" s="1"/>
  <c r="W68" i="30"/>
  <c r="Y13" i="30"/>
  <c r="Y57" i="30" s="1"/>
  <c r="X63" i="30"/>
  <c r="X88" i="30" s="1"/>
  <c r="Y88" i="30"/>
  <c r="X92" i="30"/>
  <c r="Y24" i="30"/>
  <c r="Y42" i="30" s="1"/>
  <c r="Y87" i="30"/>
  <c r="X89" i="30"/>
  <c r="X90" i="30"/>
  <c r="Y61" i="30"/>
  <c r="Y86" i="30" s="1"/>
  <c r="Y91" i="30"/>
  <c r="Y100" i="30" s="1"/>
  <c r="V43" i="11"/>
  <c r="V79" i="11" s="1"/>
  <c r="V97" i="11" s="1"/>
  <c r="V44" i="11"/>
  <c r="V80" i="11" s="1"/>
  <c r="V98" i="11" s="1"/>
  <c r="V46" i="11"/>
  <c r="V82" i="11" s="1"/>
  <c r="V100" i="11" s="1"/>
  <c r="X24" i="11"/>
  <c r="W48" i="11"/>
  <c r="W84" i="11" s="1"/>
  <c r="W102" i="11" s="1"/>
  <c r="Z63" i="30"/>
  <c r="V81" i="11"/>
  <c r="V99" i="11" s="1"/>
  <c r="X69" i="11"/>
  <c r="X93" i="11" s="1"/>
  <c r="Y12" i="11"/>
  <c r="Y58" i="11" s="1"/>
  <c r="Y23" i="11"/>
  <c r="V76" i="30"/>
  <c r="V95" i="30" s="1"/>
  <c r="W77" i="30"/>
  <c r="W96" i="30" s="1"/>
  <c r="X29" i="30"/>
  <c r="V47" i="11"/>
  <c r="V83" i="11" s="1"/>
  <c r="V101" i="11" s="1"/>
  <c r="X67" i="11"/>
  <c r="X91" i="11" s="1"/>
  <c r="X68" i="11"/>
  <c r="X92" i="11" s="1"/>
  <c r="X74" i="11"/>
  <c r="W30" i="11"/>
  <c r="W42" i="11" s="1"/>
  <c r="Y28" i="11"/>
  <c r="Z3" i="11"/>
  <c r="X29" i="11"/>
  <c r="X72" i="30"/>
  <c r="Z3" i="30"/>
  <c r="Z28" i="30" s="1"/>
  <c r="X63" i="11"/>
  <c r="X87" i="11" s="1"/>
  <c r="X64" i="11"/>
  <c r="X88" i="11" s="1"/>
  <c r="X65" i="11"/>
  <c r="X89" i="11" s="1"/>
  <c r="X66" i="11"/>
  <c r="X90" i="11" s="1"/>
  <c r="Y11" i="11"/>
  <c r="Y57" i="11" s="1"/>
  <c r="Y22" i="11"/>
  <c r="W70" i="11"/>
  <c r="X13" i="11"/>
  <c r="X59" i="11" s="1"/>
  <c r="Z2" i="11"/>
  <c r="Y6" i="11"/>
  <c r="Y52" i="11" s="1"/>
  <c r="Y7" i="11"/>
  <c r="Y53" i="11" s="1"/>
  <c r="Y8" i="11"/>
  <c r="Y54" i="11" s="1"/>
  <c r="Y9" i="11"/>
  <c r="Y55" i="11" s="1"/>
  <c r="Y10" i="11"/>
  <c r="Y56" i="11" s="1"/>
  <c r="Y18" i="11"/>
  <c r="Y20" i="11"/>
  <c r="Y21" i="11"/>
  <c r="Y19" i="11"/>
  <c r="Y17" i="11"/>
  <c r="Y25" i="11" l="1"/>
  <c r="Y41" i="30"/>
  <c r="Z90" i="30"/>
  <c r="AA19" i="30"/>
  <c r="AA63" i="30" s="1"/>
  <c r="AA10" i="30"/>
  <c r="AA54" i="30" s="1"/>
  <c r="AA22" i="30"/>
  <c r="AA66" i="30" s="1"/>
  <c r="AA11" i="30"/>
  <c r="AA55" i="30" s="1"/>
  <c r="AA20" i="30"/>
  <c r="AA64" i="30" s="1"/>
  <c r="Z91" i="30"/>
  <c r="Z100" i="30" s="1"/>
  <c r="AA8" i="30"/>
  <c r="AA52" i="30" s="1"/>
  <c r="Z89" i="30"/>
  <c r="X47" i="30"/>
  <c r="X82" i="30" s="1"/>
  <c r="X101" i="30" s="1"/>
  <c r="X42" i="30"/>
  <c r="X77" i="30" s="1"/>
  <c r="X96" i="30" s="1"/>
  <c r="AA23" i="30"/>
  <c r="AA67" i="30" s="1"/>
  <c r="AA18" i="30"/>
  <c r="Z24" i="30"/>
  <c r="Z68" i="30" s="1"/>
  <c r="AA6" i="30"/>
  <c r="AA50" i="30" s="1"/>
  <c r="AA17" i="30"/>
  <c r="AA9" i="30"/>
  <c r="AA53" i="30" s="1"/>
  <c r="Z92" i="30"/>
  <c r="Z87" i="30"/>
  <c r="AA12" i="30"/>
  <c r="AA56" i="30" s="1"/>
  <c r="Z13" i="30"/>
  <c r="Z57" i="30" s="1"/>
  <c r="Z61" i="30"/>
  <c r="Z86" i="30" s="1"/>
  <c r="AA21" i="30"/>
  <c r="AA65" i="30" s="1"/>
  <c r="X43" i="30"/>
  <c r="X78" i="30" s="1"/>
  <c r="X97" i="30" s="1"/>
  <c r="Z88" i="30"/>
  <c r="X44" i="30"/>
  <c r="X79" i="30" s="1"/>
  <c r="X98" i="30" s="1"/>
  <c r="X68" i="30"/>
  <c r="X45" i="30"/>
  <c r="X80" i="30" s="1"/>
  <c r="X99" i="30" s="1"/>
  <c r="Y47" i="30"/>
  <c r="Y45" i="30"/>
  <c r="Y68" i="30"/>
  <c r="Y43" i="30"/>
  <c r="Y44" i="30"/>
  <c r="X48" i="11"/>
  <c r="X84" i="11" s="1"/>
  <c r="X102" i="11" s="1"/>
  <c r="W45" i="11"/>
  <c r="W81" i="11" s="1"/>
  <c r="W99" i="11" s="1"/>
  <c r="Y24" i="11"/>
  <c r="W46" i="11"/>
  <c r="W82" i="11" s="1"/>
  <c r="W100" i="11" s="1"/>
  <c r="W44" i="11"/>
  <c r="W80" i="11" s="1"/>
  <c r="W98" i="11" s="1"/>
  <c r="W43" i="11"/>
  <c r="W79" i="11" s="1"/>
  <c r="W97" i="11" s="1"/>
  <c r="AA62" i="30"/>
  <c r="AA87" i="30" s="1"/>
  <c r="W47" i="11"/>
  <c r="W83" i="11" s="1"/>
  <c r="W101" i="11" s="1"/>
  <c r="Y69" i="11"/>
  <c r="Y93" i="11" s="1"/>
  <c r="Z23" i="11"/>
  <c r="Z12" i="11"/>
  <c r="Z58" i="11" s="1"/>
  <c r="W76" i="30"/>
  <c r="W95" i="30" s="1"/>
  <c r="B34" i="19"/>
  <c r="Y29" i="30"/>
  <c r="Y67" i="11"/>
  <c r="Y91" i="11" s="1"/>
  <c r="Y68" i="11"/>
  <c r="Y92" i="11" s="1"/>
  <c r="Y74" i="11"/>
  <c r="X30" i="11"/>
  <c r="X43" i="11" s="1"/>
  <c r="AA3" i="11"/>
  <c r="Z28" i="11"/>
  <c r="Y72" i="30"/>
  <c r="Y29" i="11"/>
  <c r="AA3" i="30"/>
  <c r="AA28" i="30" s="1"/>
  <c r="Y63" i="11"/>
  <c r="Y87" i="11" s="1"/>
  <c r="Y65" i="11"/>
  <c r="Y89" i="11" s="1"/>
  <c r="Y66" i="11"/>
  <c r="Y90" i="11" s="1"/>
  <c r="Y64" i="11"/>
  <c r="Y88" i="11" s="1"/>
  <c r="Z11" i="11"/>
  <c r="Z57" i="11" s="1"/>
  <c r="Z22" i="11"/>
  <c r="X70" i="11"/>
  <c r="AA2" i="11"/>
  <c r="Z6" i="11"/>
  <c r="Z52" i="11" s="1"/>
  <c r="Z9" i="11"/>
  <c r="Z55" i="11" s="1"/>
  <c r="Z8" i="11"/>
  <c r="Z54" i="11" s="1"/>
  <c r="Z10" i="11"/>
  <c r="Z56" i="11" s="1"/>
  <c r="Z7" i="11"/>
  <c r="Z53" i="11" s="1"/>
  <c r="Z21" i="11"/>
  <c r="Z20" i="11"/>
  <c r="Z19" i="11"/>
  <c r="Z18" i="11"/>
  <c r="Z17" i="11"/>
  <c r="Y13" i="11"/>
  <c r="Y59" i="11" s="1"/>
  <c r="Z25" i="11" l="1"/>
  <c r="Z41" i="30"/>
  <c r="X42" i="11"/>
  <c r="AA88" i="30"/>
  <c r="AA90" i="30"/>
  <c r="AA91" i="30"/>
  <c r="AA100" i="30" s="1"/>
  <c r="Z47" i="30"/>
  <c r="Z42" i="30"/>
  <c r="Z43" i="30"/>
  <c r="AA61" i="30"/>
  <c r="AA86" i="30" s="1"/>
  <c r="Z45" i="30"/>
  <c r="Z44" i="30"/>
  <c r="AA13" i="30"/>
  <c r="AA57" i="30" s="1"/>
  <c r="AA24" i="30"/>
  <c r="AA68" i="30" s="1"/>
  <c r="AA89" i="30"/>
  <c r="Y82" i="30"/>
  <c r="Y101" i="30" s="1"/>
  <c r="AA92" i="30"/>
  <c r="Y48" i="11"/>
  <c r="X46" i="11"/>
  <c r="X82" i="11" s="1"/>
  <c r="X100" i="11" s="1"/>
  <c r="Z24" i="11"/>
  <c r="X44" i="11"/>
  <c r="X80" i="11" s="1"/>
  <c r="X98" i="11" s="1"/>
  <c r="X45" i="11"/>
  <c r="X81" i="11" s="1"/>
  <c r="X99" i="11" s="1"/>
  <c r="X79" i="11"/>
  <c r="X97" i="11" s="1"/>
  <c r="Z69" i="11"/>
  <c r="Z93" i="11" s="1"/>
  <c r="AA23" i="11"/>
  <c r="AA12" i="11"/>
  <c r="AA58" i="11" s="1"/>
  <c r="X76" i="30"/>
  <c r="X95" i="30" s="1"/>
  <c r="B35" i="19"/>
  <c r="Y77" i="30"/>
  <c r="Y96" i="30" s="1"/>
  <c r="Y78" i="30"/>
  <c r="Y97" i="30" s="1"/>
  <c r="Y80" i="30"/>
  <c r="Y99" i="30" s="1"/>
  <c r="Y79" i="30"/>
  <c r="Y98" i="30" s="1"/>
  <c r="Z29" i="30"/>
  <c r="Z82" i="30" s="1"/>
  <c r="Z101" i="30" s="1"/>
  <c r="Y30" i="11"/>
  <c r="Y42" i="11" s="1"/>
  <c r="Z67" i="11"/>
  <c r="Z91" i="11" s="1"/>
  <c r="X47" i="11"/>
  <c r="X83" i="11" s="1"/>
  <c r="X101" i="11" s="1"/>
  <c r="Z68" i="11"/>
  <c r="Z92" i="11" s="1"/>
  <c r="Z74" i="11"/>
  <c r="AA28" i="11"/>
  <c r="Z29" i="11"/>
  <c r="Z72" i="30"/>
  <c r="Z66" i="11"/>
  <c r="Z90" i="11" s="1"/>
  <c r="Z63" i="11"/>
  <c r="Z87" i="11" s="1"/>
  <c r="Z64" i="11"/>
  <c r="Z88" i="11" s="1"/>
  <c r="Z65" i="11"/>
  <c r="Z89" i="11" s="1"/>
  <c r="AA11" i="11"/>
  <c r="AA57" i="11" s="1"/>
  <c r="AA22" i="11"/>
  <c r="Y70" i="11"/>
  <c r="AA9" i="11"/>
  <c r="AA55" i="11" s="1"/>
  <c r="AA10" i="11"/>
  <c r="AA56" i="11" s="1"/>
  <c r="AA6" i="11"/>
  <c r="AA52" i="11" s="1"/>
  <c r="AA7" i="11"/>
  <c r="AA53" i="11" s="1"/>
  <c r="AA8" i="11"/>
  <c r="AA54" i="11" s="1"/>
  <c r="AA17" i="11"/>
  <c r="AA19" i="11"/>
  <c r="AA21" i="11"/>
  <c r="AA18" i="11"/>
  <c r="AA20" i="11"/>
  <c r="Z13" i="11"/>
  <c r="Z59" i="11" s="1"/>
  <c r="D7" i="4"/>
  <c r="D15" i="4"/>
  <c r="D23" i="4"/>
  <c r="D10" i="4"/>
  <c r="D18" i="4"/>
  <c r="D26" i="4"/>
  <c r="D21" i="4"/>
  <c r="D13" i="4"/>
  <c r="D8" i="4"/>
  <c r="D16" i="4"/>
  <c r="D24" i="4"/>
  <c r="D3" i="4"/>
  <c r="D11" i="4"/>
  <c r="D19" i="4"/>
  <c r="D27" i="4"/>
  <c r="D6" i="4"/>
  <c r="D14" i="4"/>
  <c r="D22" i="4"/>
  <c r="D9" i="4"/>
  <c r="D17" i="4"/>
  <c r="D25" i="4"/>
  <c r="D5" i="4"/>
  <c r="D4" i="4"/>
  <c r="D12" i="4"/>
  <c r="D20" i="4"/>
  <c r="D28" i="4"/>
  <c r="AA25" i="11" l="1"/>
  <c r="AA41" i="30"/>
  <c r="AA24" i="11"/>
  <c r="AA43" i="30"/>
  <c r="AA44" i="30"/>
  <c r="AA42" i="30"/>
  <c r="AA47" i="30"/>
  <c r="AA45" i="30"/>
  <c r="Z48" i="11"/>
  <c r="Z84" i="11" s="1"/>
  <c r="Z102" i="11" s="1"/>
  <c r="Y45" i="11"/>
  <c r="Y81" i="11" s="1"/>
  <c r="Y99" i="11" s="1"/>
  <c r="Y43" i="11"/>
  <c r="Y79" i="11" s="1"/>
  <c r="Y97" i="11" s="1"/>
  <c r="Y46" i="11"/>
  <c r="Y82" i="11" s="1"/>
  <c r="Y100" i="11" s="1"/>
  <c r="Y44" i="11"/>
  <c r="Y80" i="11" s="1"/>
  <c r="Y98" i="11" s="1"/>
  <c r="AA69" i="11"/>
  <c r="AA93" i="11" s="1"/>
  <c r="Y47" i="11"/>
  <c r="Y83" i="11" s="1"/>
  <c r="Y101" i="11" s="1"/>
  <c r="Y76" i="30"/>
  <c r="Y95" i="30" s="1"/>
  <c r="B36" i="19"/>
  <c r="Z80" i="30"/>
  <c r="Z99" i="30" s="1"/>
  <c r="Z79" i="30"/>
  <c r="Z98" i="30" s="1"/>
  <c r="Z78" i="30"/>
  <c r="Z97" i="30" s="1"/>
  <c r="Z77" i="30"/>
  <c r="Z96" i="30" s="1"/>
  <c r="Y84" i="11"/>
  <c r="Y102" i="11" s="1"/>
  <c r="AA29" i="30"/>
  <c r="AA67" i="11"/>
  <c r="AA91" i="11" s="1"/>
  <c r="AA68" i="11"/>
  <c r="AA92" i="11" s="1"/>
  <c r="AA74" i="11"/>
  <c r="Z30" i="11"/>
  <c r="Z46" i="11" s="1"/>
  <c r="AA29" i="11"/>
  <c r="AA72" i="30"/>
  <c r="AA65" i="11"/>
  <c r="AA89" i="11" s="1"/>
  <c r="AA63" i="11"/>
  <c r="AA87" i="11" s="1"/>
  <c r="AA66" i="11"/>
  <c r="AA90" i="11" s="1"/>
  <c r="AA64" i="11"/>
  <c r="AA88" i="11" s="1"/>
  <c r="Z70" i="11"/>
  <c r="AA13" i="11"/>
  <c r="AA59" i="11" s="1"/>
  <c r="Z42" i="11" l="1"/>
  <c r="AA82" i="30"/>
  <c r="AA101" i="30" s="1"/>
  <c r="AA48" i="11"/>
  <c r="AA84" i="11" s="1"/>
  <c r="AA102" i="11" s="1"/>
  <c r="Z43" i="11"/>
  <c r="Z79" i="11" s="1"/>
  <c r="Z97" i="11" s="1"/>
  <c r="Z44" i="11"/>
  <c r="Z80" i="11" s="1"/>
  <c r="Z98" i="11" s="1"/>
  <c r="Z45" i="11"/>
  <c r="Z81" i="11" s="1"/>
  <c r="Z99" i="11" s="1"/>
  <c r="Z82" i="11"/>
  <c r="Z100" i="11" s="1"/>
  <c r="Z76" i="30"/>
  <c r="Z95" i="30" s="1"/>
  <c r="B37" i="19"/>
  <c r="AA77" i="30"/>
  <c r="AA96" i="30" s="1"/>
  <c r="AA79" i="30"/>
  <c r="AA98" i="30" s="1"/>
  <c r="AA78" i="30"/>
  <c r="AA97" i="30" s="1"/>
  <c r="AA80" i="30"/>
  <c r="AA99" i="30" s="1"/>
  <c r="Z47" i="11"/>
  <c r="Z83" i="11" s="1"/>
  <c r="Z101" i="11" s="1"/>
  <c r="AA30" i="11"/>
  <c r="AA42" i="11" s="1"/>
  <c r="AA70" i="11"/>
  <c r="AA46" i="11" l="1"/>
  <c r="AA82" i="11" s="1"/>
  <c r="AA100" i="11" s="1"/>
  <c r="AA44" i="11"/>
  <c r="AA80" i="11" s="1"/>
  <c r="AA98" i="11" s="1"/>
  <c r="AA43" i="11"/>
  <c r="AA79" i="11" s="1"/>
  <c r="AA97" i="11" s="1"/>
  <c r="AA45" i="11"/>
  <c r="AA81" i="11" s="1"/>
  <c r="AA99" i="11" s="1"/>
  <c r="AA76" i="30"/>
  <c r="AA95" i="30" s="1"/>
  <c r="B38" i="19"/>
  <c r="AA47" i="11"/>
  <c r="AA83" i="11" s="1"/>
  <c r="AA101" i="11" s="1"/>
  <c r="H78" i="11" l="1"/>
  <c r="H96" i="11" s="1"/>
  <c r="C37" i="19"/>
  <c r="D37" i="19" s="1"/>
  <c r="C25" i="19"/>
  <c r="D25" i="19" s="1"/>
  <c r="Y78" i="11"/>
  <c r="Y96" i="11" s="1"/>
  <c r="M78" i="11"/>
  <c r="M96" i="11" s="1"/>
  <c r="X78" i="11"/>
  <c r="X96" i="11" s="1"/>
  <c r="C23" i="19"/>
  <c r="D23" i="19" s="1"/>
  <c r="W78" i="11"/>
  <c r="W96" i="11" s="1"/>
  <c r="C22" i="19"/>
  <c r="D22" i="19" s="1"/>
  <c r="C33" i="19"/>
  <c r="D33" i="19" s="1"/>
  <c r="J78" i="11"/>
  <c r="J96" i="11" s="1"/>
  <c r="C32" i="19"/>
  <c r="D32" i="19" s="1"/>
  <c r="I78" i="11"/>
  <c r="I96" i="11" s="1"/>
  <c r="C31" i="19"/>
  <c r="D31" i="19" s="1"/>
  <c r="C30" i="19"/>
  <c r="D30" i="19" s="1"/>
  <c r="C18" i="19"/>
  <c r="D18" i="19" s="1"/>
  <c r="C29" i="19"/>
  <c r="D29" i="19" s="1"/>
  <c r="C17" i="19"/>
  <c r="D17" i="19" s="1"/>
  <c r="Q78" i="11"/>
  <c r="Q96" i="11" s="1"/>
  <c r="C16" i="19"/>
  <c r="D16" i="19" s="1"/>
  <c r="P78" i="11"/>
  <c r="P96" i="11" s="1"/>
  <c r="C15" i="19"/>
  <c r="D15" i="19" s="1"/>
  <c r="C38" i="19"/>
  <c r="D38" i="19" s="1"/>
  <c r="C26" i="19"/>
  <c r="D26" i="19" s="1"/>
  <c r="C19" i="19" l="1"/>
  <c r="D19" i="19" s="1"/>
  <c r="AA78" i="11"/>
  <c r="AA96" i="11" s="1"/>
  <c r="G78" i="11"/>
  <c r="G96" i="11" s="1"/>
  <c r="R78" i="11"/>
  <c r="R96" i="11" s="1"/>
  <c r="T78" i="11"/>
  <c r="T96" i="11" s="1"/>
  <c r="C27" i="19"/>
  <c r="D27" i="19" s="1"/>
  <c r="U78" i="11"/>
  <c r="U96" i="11" s="1"/>
  <c r="O78" i="11"/>
  <c r="O96" i="11" s="1"/>
  <c r="N78" i="11"/>
  <c r="N96" i="11" s="1"/>
  <c r="E78" i="11"/>
  <c r="E96" i="11" s="1"/>
  <c r="C35" i="19"/>
  <c r="D35" i="19" s="1"/>
  <c r="V78" i="11"/>
  <c r="V96" i="11" s="1"/>
  <c r="Z78" i="11"/>
  <c r="Z96" i="11" s="1"/>
  <c r="D78" i="11"/>
  <c r="D96" i="11" s="1"/>
  <c r="C36" i="19"/>
  <c r="D36" i="19" s="1"/>
  <c r="C20" i="19"/>
  <c r="D20" i="19" s="1"/>
  <c r="C34" i="19"/>
  <c r="D34" i="19" s="1"/>
  <c r="C21" i="19"/>
  <c r="D21" i="19" s="1"/>
  <c r="S78" i="11"/>
  <c r="S96" i="11" s="1"/>
  <c r="C24" i="19"/>
  <c r="D24" i="19" s="1"/>
  <c r="F78" i="11"/>
  <c r="F96" i="11" s="1"/>
  <c r="C28" i="19"/>
  <c r="D28" i="19" s="1"/>
  <c r="L78" i="11"/>
  <c r="L96" i="11" s="1"/>
  <c r="K78" i="11"/>
  <c r="K96" i="11" s="1"/>
  <c r="C78" i="11"/>
  <c r="C96" i="11" s="1"/>
  <c r="C14" i="19" l="1"/>
  <c r="D14" i="19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<sst xmlns="http://schemas.openxmlformats.org/spreadsheetml/2006/main" count="568" uniqueCount="82">
  <si>
    <t>WA</t>
  </si>
  <si>
    <t>OR</t>
  </si>
  <si>
    <t>Total</t>
  </si>
  <si>
    <t>As-Is</t>
  </si>
  <si>
    <t>Scenario 2</t>
  </si>
  <si>
    <t>Scenario 3</t>
  </si>
  <si>
    <t>Scenario 4</t>
  </si>
  <si>
    <t>Scenario 5</t>
  </si>
  <si>
    <t>Scenario 6</t>
  </si>
  <si>
    <t>High Growth</t>
  </si>
  <si>
    <t>OR101</t>
  </si>
  <si>
    <t>OR104</t>
  </si>
  <si>
    <t>OR105</t>
  </si>
  <si>
    <t>OR170</t>
  </si>
  <si>
    <t>WA503</t>
  </si>
  <si>
    <t>WA504</t>
  </si>
  <si>
    <t>WA505</t>
  </si>
  <si>
    <t>WA570</t>
  </si>
  <si>
    <t>Customers</t>
  </si>
  <si>
    <t>Load</t>
  </si>
  <si>
    <t>Scenario</t>
  </si>
  <si>
    <t>Class</t>
  </si>
  <si>
    <t>State</t>
  </si>
  <si>
    <t>RS Class</t>
  </si>
  <si>
    <t>Year</t>
  </si>
  <si>
    <t>TOGGLES</t>
  </si>
  <si>
    <t>Base Rev</t>
  </si>
  <si>
    <t>GRC</t>
  </si>
  <si>
    <t>CHART</t>
  </si>
  <si>
    <t>RESULTS</t>
  </si>
  <si>
    <t>Customer Count Data</t>
  </si>
  <si>
    <t>Load Data</t>
  </si>
  <si>
    <t>Source Data</t>
  </si>
  <si>
    <t>Dynamic Table</t>
  </si>
  <si>
    <t>Info</t>
  </si>
  <si>
    <t>Rate Schedule</t>
  </si>
  <si>
    <t>ROR</t>
  </si>
  <si>
    <t>Title</t>
  </si>
  <si>
    <t>Chart</t>
  </si>
  <si>
    <t>CF</t>
  </si>
  <si>
    <t>Description</t>
  </si>
  <si>
    <t>Avg Bills</t>
  </si>
  <si>
    <t>Avg Bills by Class</t>
  </si>
  <si>
    <t>Tax</t>
  </si>
  <si>
    <t>Depn</t>
  </si>
  <si>
    <t>NTG</t>
  </si>
  <si>
    <t>O&amp;M Costs ($000)</t>
  </si>
  <si>
    <t>Capital ($000)</t>
  </si>
  <si>
    <t>Rev. Req. Costs</t>
  </si>
  <si>
    <t>Rev Req Costs</t>
  </si>
  <si>
    <t>Base Allocator</t>
  </si>
  <si>
    <t>Customer</t>
  </si>
  <si>
    <t>Avg Base Bills</t>
  </si>
  <si>
    <t>Scenario Costs</t>
  </si>
  <si>
    <t>Rev Req</t>
  </si>
  <si>
    <t>Incremental Annual (Secondary Axis)</t>
  </si>
  <si>
    <t>Base Case</t>
  </si>
  <si>
    <t>Residential</t>
  </si>
  <si>
    <t>Commercial</t>
  </si>
  <si>
    <t>Industrial</t>
  </si>
  <si>
    <t>Interruptible</t>
  </si>
  <si>
    <t>OR111</t>
  </si>
  <si>
    <t>Therm/Cust</t>
  </si>
  <si>
    <t>Per Therm Charge</t>
  </si>
  <si>
    <t>BSC</t>
  </si>
  <si>
    <t>WA511</t>
  </si>
  <si>
    <t>OR Non-Core</t>
  </si>
  <si>
    <t>WA Non-Core</t>
  </si>
  <si>
    <t>Compliance Costs</t>
  </si>
  <si>
    <t>As-Is Rev Req</t>
  </si>
  <si>
    <t>Total w/ Non-Core</t>
  </si>
  <si>
    <t>Reference Case</t>
  </si>
  <si>
    <t>Low Growth</t>
  </si>
  <si>
    <t>WA503 - LI</t>
  </si>
  <si>
    <t>Total (excl NC)</t>
  </si>
  <si>
    <t>LV Commercial/Industrial</t>
  </si>
  <si>
    <t>Residential LI</t>
  </si>
  <si>
    <t>Non-Core</t>
  </si>
  <si>
    <t>As-Is Low</t>
  </si>
  <si>
    <t>As-Is High</t>
  </si>
  <si>
    <t>Base $s</t>
  </si>
  <si>
    <t>Base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</si>
</sst>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&quot;$&quot;#,##0.00"/>
    <numFmt numFmtId="168" formatCode="0.000"/>
    <numFmt numFmtId="169" formatCode="_(* #,##0.0000_);_(* \(#,##0.0000\);_(* &quot;-&quot;??_);_(@_)"/>
    <numFmt numFmtId="170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5" fontId="2" fillId="0" borderId="0" xfId="2" applyNumberFormat="1" applyFont="1"/>
    <xf numFmtId="165" fontId="2" fillId="0" borderId="0" xfId="0" applyNumberFormat="1" applyFont="1"/>
    <xf numFmtId="0" fontId="3" fillId="0" borderId="0" xfId="0" applyFont="1" applyAlignment="1">
      <alignment wrapText="1"/>
    </xf>
    <xf numFmtId="167" fontId="2" fillId="0" borderId="0" xfId="2" applyNumberFormat="1" applyFont="1"/>
    <xf numFmtId="167" fontId="2" fillId="0" borderId="0" xfId="0" applyNumberFormat="1" applyFont="1"/>
    <xf numFmtId="0" fontId="0" fillId="0" borderId="0" xfId="0" applyAlignment="1"/>
    <xf numFmtId="0" fontId="0" fillId="0" borderId="0" xfId="0" applyAlignment="1">
      <alignment horizontal="centerContinuous"/>
    </xf>
    <xf numFmtId="0" fontId="0" fillId="0" borderId="2" xfId="0" applyFont="1" applyBorder="1"/>
    <xf numFmtId="9" fontId="7" fillId="3" borderId="0" xfId="3" applyNumberFormat="1" applyFont="1" applyFill="1"/>
    <xf numFmtId="0" fontId="8" fillId="3" borderId="0" xfId="3" applyFont="1" applyFill="1"/>
    <xf numFmtId="0" fontId="9" fillId="0" borderId="4" xfId="3" applyFont="1" applyBorder="1" applyAlignment="1">
      <alignment horizontal="center"/>
    </xf>
    <xf numFmtId="165" fontId="11" fillId="4" borderId="0" xfId="2" applyNumberFormat="1" applyFont="1" applyFill="1" applyAlignment="1">
      <alignment horizontal="center"/>
    </xf>
    <xf numFmtId="0" fontId="0" fillId="0" borderId="7" xfId="0" applyFont="1" applyBorder="1"/>
    <xf numFmtId="0" fontId="4" fillId="2" borderId="0" xfId="0" applyFont="1" applyFill="1" applyBorder="1" applyAlignment="1">
      <alignment horizontal="left"/>
    </xf>
    <xf numFmtId="165" fontId="4" fillId="2" borderId="0" xfId="2" applyNumberFormat="1" applyFont="1" applyFill="1" applyBorder="1" applyAlignment="1">
      <alignment horizontal="left"/>
    </xf>
    <xf numFmtId="165" fontId="4" fillId="2" borderId="9" xfId="2" applyNumberFormat="1" applyFont="1" applyFill="1" applyBorder="1" applyAlignment="1">
      <alignment horizontal="left"/>
    </xf>
    <xf numFmtId="165" fontId="4" fillId="2" borderId="10" xfId="2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165" fontId="4" fillId="5" borderId="0" xfId="2" applyNumberFormat="1" applyFont="1" applyFill="1" applyBorder="1" applyAlignment="1">
      <alignment horizontal="left"/>
    </xf>
    <xf numFmtId="165" fontId="4" fillId="5" borderId="11" xfId="2" applyNumberFormat="1" applyFont="1" applyFill="1" applyBorder="1" applyAlignment="1">
      <alignment horizontal="left"/>
    </xf>
    <xf numFmtId="165" fontId="4" fillId="5" borderId="12" xfId="2" applyNumberFormat="1" applyFont="1" applyFill="1" applyBorder="1" applyAlignment="1">
      <alignment horizontal="left"/>
    </xf>
    <xf numFmtId="0" fontId="3" fillId="0" borderId="0" xfId="0" applyFont="1" applyAlignment="1"/>
    <xf numFmtId="0" fontId="2" fillId="0" borderId="5" xfId="0" applyFont="1" applyBorder="1" applyAlignment="1"/>
    <xf numFmtId="167" fontId="0" fillId="0" borderId="0" xfId="0" applyNumberFormat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10" fontId="13" fillId="0" borderId="0" xfId="0" applyNumberFormat="1" applyFont="1"/>
    <xf numFmtId="0" fontId="13" fillId="0" borderId="2" xfId="0" applyFont="1" applyBorder="1"/>
    <xf numFmtId="165" fontId="13" fillId="0" borderId="2" xfId="2" applyNumberFormat="1" applyFont="1" applyBorder="1"/>
    <xf numFmtId="165" fontId="13" fillId="0" borderId="3" xfId="2" applyNumberFormat="1" applyFont="1" applyBorder="1"/>
    <xf numFmtId="165" fontId="13" fillId="0" borderId="1" xfId="2" applyNumberFormat="1" applyFont="1" applyBorder="1"/>
    <xf numFmtId="165" fontId="13" fillId="0" borderId="7" xfId="2" applyNumberFormat="1" applyFont="1" applyBorder="1"/>
    <xf numFmtId="165" fontId="13" fillId="0" borderId="8" xfId="2" applyNumberFormat="1" applyFont="1" applyBorder="1"/>
    <xf numFmtId="165" fontId="13" fillId="0" borderId="6" xfId="2" applyNumberFormat="1" applyFont="1" applyBorder="1"/>
    <xf numFmtId="44" fontId="13" fillId="0" borderId="0" xfId="1" applyFont="1"/>
    <xf numFmtId="168" fontId="13" fillId="0" borderId="0" xfId="0" applyNumberFormat="1" applyFont="1"/>
    <xf numFmtId="166" fontId="13" fillId="0" borderId="0" xfId="0" applyNumberFormat="1" applyFont="1"/>
    <xf numFmtId="164" fontId="13" fillId="0" borderId="0" xfId="1" applyNumberFormat="1" applyFont="1"/>
    <xf numFmtId="10" fontId="14" fillId="0" borderId="0" xfId="0" applyNumberFormat="1" applyFont="1"/>
    <xf numFmtId="0" fontId="14" fillId="0" borderId="0" xfId="0" applyFont="1"/>
    <xf numFmtId="43" fontId="13" fillId="0" borderId="0" xfId="2" applyFont="1"/>
    <xf numFmtId="165" fontId="13" fillId="0" borderId="0" xfId="2" applyNumberFormat="1" applyFont="1"/>
    <xf numFmtId="169" fontId="2" fillId="0" borderId="0" xfId="0" applyNumberFormat="1" applyFont="1"/>
    <xf numFmtId="170" fontId="2" fillId="0" borderId="0" xfId="0" applyNumberFormat="1" applyFont="1"/>
    <xf numFmtId="44" fontId="2" fillId="0" borderId="0" xfId="0" applyNumberFormat="1" applyFont="1"/>
    <xf numFmtId="43" fontId="2" fillId="0" borderId="0" xfId="0" applyNumberFormat="1" applyFont="1"/>
    <xf numFmtId="165" fontId="0" fillId="0" borderId="0" xfId="0" applyNumberFormat="1"/>
    <xf numFmtId="167" fontId="5" fillId="0" borderId="0" xfId="0" applyNumberFormat="1" applyFont="1"/>
    <xf numFmtId="165" fontId="0" fillId="0" borderId="0" xfId="2" applyNumberFormat="1" applyFont="1" applyBorder="1"/>
    <xf numFmtId="4" fontId="0" fillId="0" borderId="0" xfId="0" applyNumberFormat="1"/>
    <xf numFmtId="0" fontId="2" fillId="6" borderId="0" xfId="0" applyFont="1" applyFill="1"/>
    <xf numFmtId="170" fontId="2" fillId="6" borderId="0" xfId="0" applyNumberFormat="1" applyFont="1" applyFill="1"/>
    <xf numFmtId="44" fontId="2" fillId="6" borderId="0" xfId="0" applyNumberFormat="1" applyFont="1" applyFill="1"/>
    <xf numFmtId="10" fontId="2" fillId="0" borderId="0" xfId="10" applyNumberFormat="1" applyFont="1"/>
    <xf numFmtId="164" fontId="2" fillId="0" borderId="0" xfId="1" applyNumberFormat="1" applyFont="1"/>
    <xf numFmtId="44" fontId="2" fillId="0" borderId="0" xfId="1" applyNumberFormat="1" applyFont="1"/>
    <xf numFmtId="0" fontId="0" fillId="0" borderId="0" xfId="0" applyAlignment="1">
      <alignment horizontal="center"/>
    </xf>
  </cellXfs>
  <cellStyles count="11">
    <cellStyle name="Comma" xfId="2" builtinId="3"/>
    <cellStyle name="Comma 3" xfId="5" xr:uid="{E7F38EA9-303A-4A1C-BA25-01A97D1D2724}"/>
    <cellStyle name="Currency" xfId="1" builtinId="4"/>
    <cellStyle name="Currency 2" xfId="6" xr:uid="{87B4ED34-3967-44C6-B2DE-D94808F469BC}"/>
    <cellStyle name="Normal" xfId="0" builtinId="0"/>
    <cellStyle name="Normal 5" xfId="3" xr:uid="{2F5E28F2-3130-4F7E-A3DA-F9D5147835C9}"/>
    <cellStyle name="Normal 89" xfId="8" xr:uid="{3D110FC4-016B-41F0-8DC7-480D77518038}"/>
    <cellStyle name="Normal 89 2" xfId="9" xr:uid="{E1BAB0BD-06D7-46CF-8BE3-3F6400DF0B2B}"/>
    <cellStyle name="Percent" xfId="10" builtinId="5"/>
    <cellStyle name="Percent 2" xfId="7" xr:uid="{61B7542A-DF29-4EF1-A2F6-5A36F69C545C}"/>
    <cellStyle name="Percent 3" xfId="4" xr:uid="{62E9AB48-B58F-4FF3-8F18-8AC3C76810BD}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 style="thin">
          <color theme="6"/>
        </left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_(* #,##0_);_(* \(#,##0\);_(* &quot;-&quot;??_);_(@_)"/>
      <fill>
        <patternFill patternType="solid">
          <fgColor theme="6"/>
          <bgColor theme="6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 style="thin">
          <color theme="7"/>
        </left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 style="thin">
          <color theme="7"/>
        </right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>
        <left/>
        <right/>
        <top style="thin">
          <color theme="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65" formatCode="_(* #,##0_);_(* \(#,##0\);_(* &quot;-&quot;??_);_(@_)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7"/>
        </top>
        <bottom/>
        <vertical/>
        <horizontal/>
      </border>
    </dxf>
    <dxf>
      <border outline="0"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5" formatCode="_(* #,##0_);_(* \(#,##0\);_(* &quot;-&quot;??_);_(@_)"/>
      <fill>
        <patternFill patternType="solid">
          <fgColor theme="7"/>
          <bgColor theme="7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microsoft.com/office/2017/06/relationships/rdRichValue" Target="richData/rdrichvalue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Info!$Q$3</c:f>
          <c:strCache>
            <c:ptCount val="1"/>
            <c:pt idx="0">
              <c:v>Avg Bill of Class Residential Comparing 'As-Is' vs 'Reference Case'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Dashboard!$B$12</c:f>
              <c:strCache>
                <c:ptCount val="1"/>
                <c:pt idx="0">
                  <c:v>As-Is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cat>
            <c:numRef>
              <c:f>Dashboard!$A$13:$A$38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Dashboard!$B$13:$B$38</c:f>
              <c:numCache>
                <c:formatCode>"$"#,##0.00</c:formatCode>
                <c:ptCount val="26"/>
                <c:pt idx="0">
                  <c:v>80.22</c:v>
                </c:pt>
                <c:pt idx="1">
                  <c:v>79.06630103809546</c:v>
                </c:pt>
                <c:pt idx="2">
                  <c:v>79.306254589648162</c:v>
                </c:pt>
                <c:pt idx="3">
                  <c:v>78.712681488614749</c:v>
                </c:pt>
                <c:pt idx="4">
                  <c:v>78.145685284500743</c:v>
                </c:pt>
                <c:pt idx="5">
                  <c:v>75.756978191253623</c:v>
                </c:pt>
                <c:pt idx="6">
                  <c:v>76.00135287288569</c:v>
                </c:pt>
                <c:pt idx="7">
                  <c:v>76.418902426427366</c:v>
                </c:pt>
                <c:pt idx="8">
                  <c:v>78.159268948654002</c:v>
                </c:pt>
                <c:pt idx="9">
                  <c:v>78.871357911826266</c:v>
                </c:pt>
                <c:pt idx="10">
                  <c:v>79.810096125707901</c:v>
                </c:pt>
                <c:pt idx="11">
                  <c:v>80.124105467440316</c:v>
                </c:pt>
                <c:pt idx="12">
                  <c:v>80.31377733490919</c:v>
                </c:pt>
                <c:pt idx="13">
                  <c:v>81.436386868291365</c:v>
                </c:pt>
                <c:pt idx="14">
                  <c:v>82.351339055931788</c:v>
                </c:pt>
                <c:pt idx="15">
                  <c:v>84.893091319072781</c:v>
                </c:pt>
                <c:pt idx="16">
                  <c:v>87.177557957800687</c:v>
                </c:pt>
                <c:pt idx="17">
                  <c:v>88.12846473217509</c:v>
                </c:pt>
                <c:pt idx="18">
                  <c:v>89.112740017737011</c:v>
                </c:pt>
                <c:pt idx="19">
                  <c:v>90.524152600172059</c:v>
                </c:pt>
                <c:pt idx="20">
                  <c:v>92.6839684253044</c:v>
                </c:pt>
                <c:pt idx="21">
                  <c:v>93.175308225148044</c:v>
                </c:pt>
                <c:pt idx="22">
                  <c:v>94.207196600184261</c:v>
                </c:pt>
                <c:pt idx="23">
                  <c:v>96.999704925575557</c:v>
                </c:pt>
                <c:pt idx="24">
                  <c:v>98.006748464315507</c:v>
                </c:pt>
                <c:pt idx="25">
                  <c:v>99.146398365017774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2E-47AC-BC18-E64F538F4213}"/>
            </c:ext>
          </c:extLst>
        </c:ser>
        <c:ser>
          <c:idx val="1"/>
          <c:order val="1"/>
          <c:tx>
            <c:strRef>
              <c:f>Dashboard!$C$12</c:f>
              <c:strCache>
                <c:ptCount val="1"/>
                <c:pt idx="0">
                  <c:v>Reference Case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numRef>
              <c:f>Dashboard!$A$13:$A$38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Dashboard!$C$13:$C$38</c:f>
              <c:numCache>
                <c:formatCode>"$"#,##0.00</c:formatCode>
                <c:ptCount val="26"/>
                <c:pt idx="1">
                  <c:v>93.804648791245384</c:v>
                </c:pt>
                <c:pt idx="2">
                  <c:v>96.219227933112691</c:v>
                </c:pt>
                <c:pt idx="3">
                  <c:v>99.189615209280902</c:v>
                </c:pt>
                <c:pt idx="4">
                  <c:v>102.50126324768888</c:v>
                </c:pt>
                <c:pt idx="5">
                  <c:v>101.08753196127054</c:v>
                </c:pt>
                <c:pt idx="6">
                  <c:v>97.640932026129434</c:v>
                </c:pt>
                <c:pt idx="7">
                  <c:v>100.11749735090784</c:v>
                </c:pt>
                <c:pt idx="8">
                  <c:v>100.59906445425354</c:v>
                </c:pt>
                <c:pt idx="9">
                  <c:v>100.71563533226926</c:v>
                </c:pt>
                <c:pt idx="10">
                  <c:v>104.77686563704491</c:v>
                </c:pt>
                <c:pt idx="11">
                  <c:v>111.78347436530913</c:v>
                </c:pt>
                <c:pt idx="12">
                  <c:v>113.88648306448587</c:v>
                </c:pt>
                <c:pt idx="13">
                  <c:v>115.59381521120304</c:v>
                </c:pt>
                <c:pt idx="14">
                  <c:v>116.68280101404343</c:v>
                </c:pt>
                <c:pt idx="15">
                  <c:v>118.84726799595296</c:v>
                </c:pt>
                <c:pt idx="16">
                  <c:v>120.86929533467634</c:v>
                </c:pt>
                <c:pt idx="17">
                  <c:v>122.91054724385143</c:v>
                </c:pt>
                <c:pt idx="18">
                  <c:v>127.23098173423354</c:v>
                </c:pt>
                <c:pt idx="19">
                  <c:v>135.4331360030755</c:v>
                </c:pt>
                <c:pt idx="20">
                  <c:v>134.48781150448718</c:v>
                </c:pt>
                <c:pt idx="21">
                  <c:v>129.80186961944193</c:v>
                </c:pt>
                <c:pt idx="22">
                  <c:v>129.68066384695456</c:v>
                </c:pt>
                <c:pt idx="23">
                  <c:v>130.5085302149954</c:v>
                </c:pt>
                <c:pt idx="24">
                  <c:v>130.3873860655149</c:v>
                </c:pt>
                <c:pt idx="25">
                  <c:v>130.65547868695378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2E-47AC-BC18-E64F538F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18496"/>
        <c:axId val="660116856"/>
      </c:lineChart>
      <c:lineChart>
        <c:grouping val="standard"/>
        <c:varyColors val="0"/>
        <c:ser>
          <c:idx val="0"/>
          <c:order val="2"/>
          <c:tx>
            <c:strRef>
              <c:f>Dashboard!$D$12</c:f>
              <c:strCache>
                <c:ptCount val="1"/>
                <c:pt idx="0">
                  <c:v>Incremental Annual (Secondary Axis)</c:v>
                </c:pt>
              </c:strCache>
            </c:strRef>
          </c:tx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cat>
            <c:numRef>
              <c:f>Dashboard!$A$13:$A$38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Dashboard!$D$13:$D$38</c:f>
              <c:numCache>
                <c:formatCode>"$"#,##0.00</c:formatCode>
                <c:ptCount val="26"/>
                <c:pt idx="1">
                  <c:v>176.86017303779909</c:v>
                </c:pt>
                <c:pt idx="2">
                  <c:v>202.95568012157435</c:v>
                </c:pt>
                <c:pt idx="3">
                  <c:v>245.72320464799384</c:v>
                </c:pt>
                <c:pt idx="4">
                  <c:v>292.26693555825767</c:v>
                </c:pt>
                <c:pt idx="5">
                  <c:v>303.96664524020304</c:v>
                </c:pt>
                <c:pt idx="6">
                  <c:v>259.67494983892493</c:v>
                </c:pt>
                <c:pt idx="7">
                  <c:v>284.38313909376569</c:v>
                </c:pt>
                <c:pt idx="8">
                  <c:v>269.27754606719441</c:v>
                </c:pt>
                <c:pt idx="9">
                  <c:v>262.13132904531591</c:v>
                </c:pt>
                <c:pt idx="10">
                  <c:v>299.60123413604407</c:v>
                </c:pt>
                <c:pt idx="11">
                  <c:v>379.9124267744258</c:v>
                </c:pt>
                <c:pt idx="12">
                  <c:v>402.87246875492019</c:v>
                </c:pt>
                <c:pt idx="13">
                  <c:v>409.88914011494006</c:v>
                </c:pt>
                <c:pt idx="14">
                  <c:v>411.97754349733975</c:v>
                </c:pt>
                <c:pt idx="15">
                  <c:v>407.45012012256217</c:v>
                </c:pt>
                <c:pt idx="16">
                  <c:v>404.30084852250781</c:v>
                </c:pt>
                <c:pt idx="17">
                  <c:v>417.38499014011603</c:v>
                </c:pt>
                <c:pt idx="18">
                  <c:v>457.41890059795833</c:v>
                </c:pt>
                <c:pt idx="19">
                  <c:v>538.90780083484128</c:v>
                </c:pt>
                <c:pt idx="20">
                  <c:v>501.6461169501934</c:v>
                </c:pt>
                <c:pt idx="21">
                  <c:v>439.51873673152664</c:v>
                </c:pt>
                <c:pt idx="22">
                  <c:v>425.68160696124357</c:v>
                </c:pt>
                <c:pt idx="23">
                  <c:v>402.10590347303815</c:v>
                </c:pt>
                <c:pt idx="24">
                  <c:v>388.56765121439275</c:v>
                </c:pt>
                <c:pt idx="25">
                  <c:v>378.10896386323213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0F-4349-A108-5D1E62ECC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45608"/>
        <c:axId val="624144296"/>
      </c:lineChart>
      <c:catAx>
        <c:axId val="660118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16856"/>
        <c:crosses val="autoZero"/>
        <c:auto val="1"/>
        <c:lblAlgn val="ctr"/>
        <c:lblOffset val="100"/>
        <c:noMultiLvlLbl val="0"/>
      </c:catAx>
      <c:valAx>
        <c:axId val="66011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bill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118496"/>
        <c:crosses val="autoZero"/>
        <c:crossBetween val="between"/>
      </c:valAx>
      <c:valAx>
        <c:axId val="62414429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icremental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4145608"/>
        <c:crosses val="max"/>
        <c:crossBetween val="between"/>
      </c:valAx>
      <c:catAx>
        <c:axId val="624145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144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0787709153543325E-2"/>
          <c:y val="0.12434089856415007"/>
          <c:w val="0.2140631151574803"/>
          <c:h val="0.132353867531264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11</xdr:row>
      <xdr:rowOff>1</xdr:rowOff>
    </xdr:from>
    <xdr:to>
      <xdr:col>21</xdr:col>
      <xdr:colOff>314324</xdr:colOff>
      <xdr:row>38</xdr:row>
      <xdr:rowOff>1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A57BB587-41CC-433C-8112-16570EC53E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uresources-my.sharepoint.com/REGULATN/PA&amp;D/CASES/Wy0902/EAST%20Blocking%20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6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7E299E3-BA6C-4073-BF4A-4595A18D6364}" name="Count" displayName="Count" ref="A2:O106" totalsRowShown="0" headerRowDxfId="43" dataDxfId="42" tableBorderDxfId="41" headerRowCellStyle="Comma" dataCellStyle="Comma">
  <autoFilter ref="A2:O106" xr:uid="{37E299E3-BA6C-4073-BF4A-4595A18D6364}"/>
  <tableColumns count="15">
    <tableColumn id="1" xr3:uid="{C700797F-EBAA-42F1-8F82-7431F54C2C91}" name="Year" dataDxfId="40"/>
    <tableColumn id="2" xr3:uid="{552592DA-5462-423C-87D9-F2A6F48B0F19}" name="Scenario" dataDxfId="39"/>
    <tableColumn id="3" xr3:uid="{315A1EFF-DDB2-4BE3-9E64-7AAB156F677A}" name="WA503" dataDxfId="38" dataCellStyle="Comma"/>
    <tableColumn id="4" xr3:uid="{A69637C0-D1A2-4989-8FA9-86A944B30288}" name="WA504" dataDxfId="37" dataCellStyle="Comma"/>
    <tableColumn id="5" xr3:uid="{163EECD6-4C88-4898-9B9E-E1152B09C4DA}" name="WA505" dataDxfId="36" dataCellStyle="Comma"/>
    <tableColumn id="15" xr3:uid="{66A72727-C3DC-4C0A-ADDD-D88B2209B043}" name="WA511" dataDxfId="35" dataCellStyle="Comma"/>
    <tableColumn id="8" xr3:uid="{19EB119C-C0D0-46EC-AF68-02010C132BFD}" name="WA570" dataDxfId="34" dataCellStyle="Comma"/>
    <tableColumn id="6" xr3:uid="{681350D4-EE7D-404D-8FCC-559D3D5DB27B}" name="WA Non-Core" dataDxfId="33" dataCellStyle="Comma"/>
    <tableColumn id="9" xr3:uid="{7F0A52D2-9A6D-4800-BBBC-D9E5E50618F5}" name="OR101" dataDxfId="32" dataCellStyle="Comma"/>
    <tableColumn id="10" xr3:uid="{4AE13527-66DC-4929-921D-166DD1E71E11}" name="OR104" dataDxfId="31" dataCellStyle="Comma"/>
    <tableColumn id="11" xr3:uid="{6FF95AC7-4C24-49E3-89DA-2F91D6AC0125}" name="OR105" dataDxfId="30" dataCellStyle="Comma"/>
    <tableColumn id="16" xr3:uid="{6246F56F-D42C-4006-9F6E-BA8B53DD9A2D}" name="OR111" dataDxfId="29" dataCellStyle="Comma"/>
    <tableColumn id="7" xr3:uid="{DBC351F8-8037-4E45-A764-076FFE7FA0BC}" name="OR170" dataDxfId="28" dataCellStyle="Comma"/>
    <tableColumn id="14" xr3:uid="{285D9AF0-6C37-4FA0-B61C-88CD73326E50}" name="OR Non-Core" dataDxfId="27" dataCellStyle="Comma"/>
    <tableColumn id="12" xr3:uid="{5E692F6A-F67C-4FA5-8EB2-618FF333D78D}" name="WA503 - LI" dataDxfId="26" dataCellStyle="Comma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563F0F-BFE2-402A-A742-467F44844994}" name="Load" displayName="Load" ref="A2:O106" totalsRowShown="0" headerRowDxfId="25" dataDxfId="24" tableBorderDxfId="23" headerRowCellStyle="Comma" dataCellStyle="Comma">
  <autoFilter ref="A2:O106" xr:uid="{DC563F0F-BFE2-402A-A742-467F44844994}"/>
  <tableColumns count="15">
    <tableColumn id="1" xr3:uid="{F4CD3054-2FA4-4E8F-ACE1-69029136FA63}" name="Year" dataDxfId="22">
      <calculatedColumnFormula>Customers!$A29</calculatedColumnFormula>
    </tableColumn>
    <tableColumn id="2" xr3:uid="{A9E73F28-011F-474F-B2BF-54BF341FD622}" name="Scenario" dataDxfId="21"/>
    <tableColumn id="3" xr3:uid="{5A8BA149-8C15-4DD3-B962-2CBB50810E2F}" name="WA503" dataDxfId="20" dataCellStyle="Comma"/>
    <tableColumn id="4" xr3:uid="{810F98C9-6B12-471B-8901-70889A262259}" name="WA504" dataDxfId="19" dataCellStyle="Comma"/>
    <tableColumn id="5" xr3:uid="{E26D8A1B-3D3B-4AEB-8681-1A7216E0A0F1}" name="WA505" dataDxfId="18" dataCellStyle="Comma"/>
    <tableColumn id="15" xr3:uid="{8F554D55-CAA6-4C64-92C7-E22120228EE5}" name="WA511" dataDxfId="17" dataCellStyle="Comma"/>
    <tableColumn id="8" xr3:uid="{C64E714C-57A3-42B2-AB49-85CA4C9D4626}" name="WA570" dataDxfId="16" dataCellStyle="Comma"/>
    <tableColumn id="6" xr3:uid="{B8A12A40-8CED-47A3-B380-E2E598FDDF75}" name="WA Non-Core" dataDxfId="15" dataCellStyle="Comma"/>
    <tableColumn id="9" xr3:uid="{F5AFE3D3-0076-4272-B573-C6DDB785B82B}" name="OR101" dataDxfId="14" dataCellStyle="Comma"/>
    <tableColumn id="10" xr3:uid="{EE85661F-B80F-4CF2-AAB6-518FCFD51608}" name="OR104" dataDxfId="13" dataCellStyle="Comma"/>
    <tableColumn id="11" xr3:uid="{B3E6B0CA-7007-4810-B3C3-590934016249}" name="OR105" dataDxfId="12" dataCellStyle="Comma"/>
    <tableColumn id="16" xr3:uid="{6DA22BA6-28FE-4472-91F8-C8C6F6487C2E}" name="OR111" dataDxfId="11" dataCellStyle="Comma"/>
    <tableColumn id="14" xr3:uid="{B63357DD-51EA-416A-941A-559C3554215C}" name="OR170" dataDxfId="10" dataCellStyle="Comma"/>
    <tableColumn id="13" xr3:uid="{07DE83C7-AC4E-414C-BD5D-96AAC8E94DED}" name="OR Non-Core" dataDxfId="9" dataCellStyle="Comma"/>
    <tableColumn id="12" xr3:uid="{91C5CAC0-2A77-40F2-B83B-4B73D8135DFE}" name="WA503 - LI" dataDxfId="8" dataCellStyle="Comma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9EC472-55D4-4489-B3BA-6686E4B1A5B8}" name="RR_Costs" displayName="RR_Costs" ref="A2:H54" totalsRowShown="0" dataDxfId="7" dataCellStyle="Currency">
  <autoFilter ref="A2:H54" xr:uid="{36A33D94-DD73-41F4-B8B5-2A997EE34299}"/>
  <tableColumns count="8">
    <tableColumn id="1" xr3:uid="{78667F71-996F-4A0B-9C62-4A93BD6BA227}" name="Year">
      <calculatedColumnFormula>Dashboard!A14</calculatedColumnFormula>
    </tableColumn>
    <tableColumn id="9" xr3:uid="{ABA4E877-E6C6-4D39-91C9-08736EA86984}" name="State" dataDxfId="6"/>
    <tableColumn id="2" xr3:uid="{3145725C-6652-432F-B04A-C8095111C902}" name="As-Is" dataDxfId="5" dataCellStyle="Currency">
      <calculatedColumnFormula>'As-Is'!B3</calculatedColumnFormula>
    </tableColumn>
    <tableColumn id="10" xr3:uid="{AC3468B0-1C8E-405A-90CA-A2CCD6D80DE1}" name="As-Is Low" dataDxfId="4" dataCellStyle="Currency">
      <calculatedColumnFormula>'As-Is Low'!B3</calculatedColumnFormula>
    </tableColumn>
    <tableColumn id="11" xr3:uid="{56E13CBD-7354-40E4-A4AA-B38CA7EE3DBD}" name="As-Is High" dataDxfId="3" dataCellStyle="Currency">
      <calculatedColumnFormula>'As-Is High'!B3</calculatedColumnFormula>
    </tableColumn>
    <tableColumn id="3" xr3:uid="{A7CE90F1-B841-41D0-9E6B-36668D480AC0}" name="Reference Case" dataDxfId="2" dataCellStyle="Currency">
      <calculatedColumnFormula>'Reference Case'!B3</calculatedColumnFormula>
    </tableColumn>
    <tableColumn id="4" xr3:uid="{88D947BA-9E80-4713-9257-088DD7ACB38E}" name="Low Growth" dataDxfId="1" dataCellStyle="Currency">
      <calculatedColumnFormula>'Low Growth'!B3</calculatedColumnFormula>
    </tableColumn>
    <tableColumn id="5" xr3:uid="{F144A003-2545-4086-9CAC-ABB215DFF9EA}" name="High Growth" dataDxfId="0" dataCellStyle="Currency">
      <calculatedColumnFormula>'High Growth'!B3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6BDD-22DF-46DC-B615-6603BCD038A4}">
  <sheetPr codeName="Sheet1">
    <tabColor theme="9" tint="0.59999389629810485"/>
  </sheetPr>
  <dimension ref="A1:X38"/>
  <sheetViews>
    <sheetView tabSelected="1" zoomScaleNormal="100" workbookViewId="0"/>
  </sheetViews>
  <sheetFormatPr defaultRowHeight="12.75" x14ac:dyDescent="0.2"/>
  <cols>
    <col min="1" max="1" width="8.7109375" style="2" bestFit="1" customWidth="1"/>
    <col min="2" max="2" width="17" style="2" bestFit="1" customWidth="1"/>
    <col min="3" max="3" width="15.5703125" style="2" bestFit="1" customWidth="1"/>
    <col min="4" max="4" width="15.5703125" style="2" customWidth="1"/>
    <col min="5" max="5" width="1.7109375" style="2" customWidth="1"/>
    <col min="6" max="16384" width="9.140625" style="2"/>
  </cols>
  <sheetData>
    <row r="1" spans="1:24" ht="15" x14ac:dyDescent="0.25">
      <c r="W1" s="29" t="s">
        <v>14</v>
      </c>
      <c r="X1" s="2" t="s">
        <v>57</v>
      </c>
    </row>
    <row r="2" spans="1:24" ht="15" x14ac:dyDescent="0.25">
      <c r="A2" s="12" t="s">
        <v>25</v>
      </c>
      <c r="B2" s="13"/>
      <c r="C2" s="13"/>
      <c r="D2" s="13"/>
      <c r="W2" s="29" t="s">
        <v>15</v>
      </c>
      <c r="X2" s="2" t="s">
        <v>58</v>
      </c>
    </row>
    <row r="3" spans="1:24" ht="6" customHeight="1" x14ac:dyDescent="0.25">
      <c r="B3"/>
      <c r="W3" s="29" t="s">
        <v>16</v>
      </c>
      <c r="X3" s="2" t="s">
        <v>59</v>
      </c>
    </row>
    <row r="4" spans="1:24" ht="15" x14ac:dyDescent="0.25">
      <c r="A4" s="2" t="s">
        <v>22</v>
      </c>
      <c r="B4" s="15" t="s">
        <v>0</v>
      </c>
      <c r="W4" s="29" t="s">
        <v>65</v>
      </c>
      <c r="X4" s="2" t="s">
        <v>75</v>
      </c>
    </row>
    <row r="5" spans="1:24" ht="6" customHeight="1" x14ac:dyDescent="0.25">
      <c r="B5"/>
      <c r="W5" s="29" t="s">
        <v>17</v>
      </c>
      <c r="X5" s="2" t="s">
        <v>60</v>
      </c>
    </row>
    <row r="6" spans="1:24" ht="15" x14ac:dyDescent="0.25">
      <c r="A6" s="2" t="s">
        <v>20</v>
      </c>
      <c r="B6" s="15" t="s">
        <v>71</v>
      </c>
      <c r="W6" s="29" t="s">
        <v>67</v>
      </c>
      <c r="X6" s="2" t="s">
        <v>77</v>
      </c>
    </row>
    <row r="7" spans="1:24" ht="4.5" customHeight="1" x14ac:dyDescent="0.25">
      <c r="B7"/>
      <c r="W7" s="29" t="s">
        <v>73</v>
      </c>
      <c r="X7" s="2" t="s">
        <v>76</v>
      </c>
    </row>
    <row r="8" spans="1:24" ht="15" x14ac:dyDescent="0.25">
      <c r="A8" s="2" t="s">
        <v>23</v>
      </c>
      <c r="B8" s="15" t="s">
        <v>14</v>
      </c>
      <c r="C8" s="2" t="str">
        <f>VLOOKUP(B8,W:X,2,FALSE)</f>
        <v>Residential</v>
      </c>
      <c r="W8" s="29" t="s">
        <v>10</v>
      </c>
      <c r="X8" s="2" t="s">
        <v>57</v>
      </c>
    </row>
    <row r="9" spans="1:24" ht="4.5" customHeight="1" x14ac:dyDescent="0.25">
      <c r="B9" s="5"/>
      <c r="W9" s="29" t="s">
        <v>11</v>
      </c>
      <c r="X9" s="2" t="s">
        <v>58</v>
      </c>
    </row>
    <row r="10" spans="1:24" ht="15" x14ac:dyDescent="0.25">
      <c r="A10" s="12" t="s">
        <v>29</v>
      </c>
      <c r="B10" s="13"/>
      <c r="C10" s="13"/>
      <c r="D10" s="13"/>
      <c r="F10" s="12" t="s">
        <v>28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W10" s="29" t="s">
        <v>12</v>
      </c>
      <c r="X10" s="2" t="s">
        <v>59</v>
      </c>
    </row>
    <row r="11" spans="1:24" ht="4.5" customHeight="1" thickBot="1" x14ac:dyDescent="0.3">
      <c r="B11"/>
      <c r="W11" s="29" t="s">
        <v>61</v>
      </c>
      <c r="X11" s="2" t="s">
        <v>75</v>
      </c>
    </row>
    <row r="12" spans="1:24" ht="15" x14ac:dyDescent="0.25">
      <c r="A12" s="14" t="s">
        <v>24</v>
      </c>
      <c r="B12" s="14" t="s">
        <v>3</v>
      </c>
      <c r="C12" s="14" t="str">
        <f>B6</f>
        <v>Reference Case</v>
      </c>
      <c r="D12" s="14" t="s">
        <v>55</v>
      </c>
      <c r="W12" s="29" t="s">
        <v>13</v>
      </c>
      <c r="X12" s="2" t="s">
        <v>60</v>
      </c>
    </row>
    <row r="13" spans="1:24" ht="15" x14ac:dyDescent="0.25">
      <c r="A13" s="28">
        <v>2025</v>
      </c>
      <c r="B13" s="8">
        <f>Info!M3</f>
        <v>80.22</v>
      </c>
      <c r="C13" s="8"/>
      <c r="D13" s="8"/>
      <c r="W13" s="29" t="s">
        <v>66</v>
      </c>
      <c r="X13" s="2" t="s">
        <v>77</v>
      </c>
    </row>
    <row r="14" spans="1:24" x14ac:dyDescent="0.2">
      <c r="A14" s="28">
        <v>2026</v>
      </c>
      <c r="B14" s="8">
        <f>HLOOKUP($A14, 'As-Is Data'!$B$40:$AA$47, VLOOKUP($B$8, 'As-Is Data'!$AC$41:$AD$47, 2, FALSE), FALSE)</f>
        <v>79.06630103809546</v>
      </c>
      <c r="C14" s="8">
        <f>HLOOKUP($A14, 'Scenario Data'!$B$41:$AA$48, VLOOKUP($B$8, 'Scenario Data'!$AC$42:$AD$48, 2, FALSE), FALSE)</f>
        <v>93.804648791245384</v>
      </c>
      <c r="D14" s="8">
        <f>(C14-B14)*12</f>
        <v>176.86017303779909</v>
      </c>
    </row>
    <row r="15" spans="1:24" x14ac:dyDescent="0.2">
      <c r="A15" s="28">
        <v>2027</v>
      </c>
      <c r="B15" s="8">
        <f>HLOOKUP($A15, 'As-Is Data'!$B$40:$AA$47, VLOOKUP($B$8, 'As-Is Data'!$AC$41:$AD$47, 2, FALSE), FALSE)</f>
        <v>79.306254589648162</v>
      </c>
      <c r="C15" s="8">
        <f>HLOOKUP($A15, 'Scenario Data'!$B$41:$AA$48, VLOOKUP($B$8, 'Scenario Data'!$AC$42:$AD$48, 2, FALSE), FALSE)</f>
        <v>96.219227933112691</v>
      </c>
      <c r="D15" s="8">
        <f t="shared" ref="D15:D38" si="0">(C15-B15)*12</f>
        <v>202.95568012157435</v>
      </c>
    </row>
    <row r="16" spans="1:24" x14ac:dyDescent="0.2">
      <c r="A16" s="28">
        <v>2028</v>
      </c>
      <c r="B16" s="8">
        <f>HLOOKUP($A16, 'As-Is Data'!$B$40:$AA$47, VLOOKUP($B$8, 'As-Is Data'!$AC$41:$AD$47, 2, FALSE), FALSE)</f>
        <v>78.712681488614749</v>
      </c>
      <c r="C16" s="8">
        <f>HLOOKUP($A16, 'Scenario Data'!$B$41:$AA$48, VLOOKUP($B$8, 'Scenario Data'!$AC$42:$AD$48, 2, FALSE), FALSE)</f>
        <v>99.189615209280902</v>
      </c>
      <c r="D16" s="8">
        <f t="shared" si="0"/>
        <v>245.72320464799384</v>
      </c>
    </row>
    <row r="17" spans="1:4" x14ac:dyDescent="0.2">
      <c r="A17" s="28">
        <v>2029</v>
      </c>
      <c r="B17" s="8">
        <f>HLOOKUP($A17, 'As-Is Data'!$B$40:$AA$47, VLOOKUP($B$8, 'As-Is Data'!$AC$41:$AD$47, 2, FALSE), FALSE)</f>
        <v>78.145685284500743</v>
      </c>
      <c r="C17" s="8">
        <f>HLOOKUP($A17, 'Scenario Data'!$B$41:$AA$48, VLOOKUP($B$8, 'Scenario Data'!$AC$42:$AD$48, 2, FALSE), FALSE)</f>
        <v>102.50126324768888</v>
      </c>
      <c r="D17" s="8">
        <f t="shared" si="0"/>
        <v>292.26693555825767</v>
      </c>
    </row>
    <row r="18" spans="1:4" x14ac:dyDescent="0.2">
      <c r="A18" s="28">
        <v>2030</v>
      </c>
      <c r="B18" s="8">
        <f>HLOOKUP($A18, 'As-Is Data'!$B$40:$AA$47, VLOOKUP($B$8, 'As-Is Data'!$AC$41:$AD$47, 2, FALSE), FALSE)</f>
        <v>75.756978191253623</v>
      </c>
      <c r="C18" s="8">
        <f>HLOOKUP($A18, 'Scenario Data'!$B$41:$AA$48, VLOOKUP($B$8, 'Scenario Data'!$AC$42:$AD$48, 2, FALSE), FALSE)</f>
        <v>101.08753196127054</v>
      </c>
      <c r="D18" s="8">
        <f t="shared" si="0"/>
        <v>303.96664524020304</v>
      </c>
    </row>
    <row r="19" spans="1:4" x14ac:dyDescent="0.2">
      <c r="A19" s="28">
        <v>2031</v>
      </c>
      <c r="B19" s="8">
        <f>HLOOKUP($A19, 'As-Is Data'!$B$40:$AA$47, VLOOKUP($B$8, 'As-Is Data'!$AC$41:$AD$47, 2, FALSE), FALSE)</f>
        <v>76.00135287288569</v>
      </c>
      <c r="C19" s="8">
        <f>HLOOKUP($A19, 'Scenario Data'!$B$41:$AA$48, VLOOKUP($B$8, 'Scenario Data'!$AC$42:$AD$48, 2, FALSE), FALSE)</f>
        <v>97.640932026129434</v>
      </c>
      <c r="D19" s="8">
        <f t="shared" si="0"/>
        <v>259.67494983892493</v>
      </c>
    </row>
    <row r="20" spans="1:4" x14ac:dyDescent="0.2">
      <c r="A20" s="28">
        <v>2032</v>
      </c>
      <c r="B20" s="8">
        <f>HLOOKUP($A20, 'As-Is Data'!$B$40:$AA$47, VLOOKUP($B$8, 'As-Is Data'!$AC$41:$AD$47, 2, FALSE), FALSE)</f>
        <v>76.418902426427366</v>
      </c>
      <c r="C20" s="8">
        <f>HLOOKUP($A20, 'Scenario Data'!$B$41:$AA$48, VLOOKUP($B$8, 'Scenario Data'!$AC$42:$AD$48, 2, FALSE), FALSE)</f>
        <v>100.11749735090784</v>
      </c>
      <c r="D20" s="8">
        <f t="shared" si="0"/>
        <v>284.38313909376569</v>
      </c>
    </row>
    <row r="21" spans="1:4" x14ac:dyDescent="0.2">
      <c r="A21" s="28">
        <v>2033</v>
      </c>
      <c r="B21" s="8">
        <f>HLOOKUP($A21, 'As-Is Data'!$B$40:$AA$47, VLOOKUP($B$8, 'As-Is Data'!$AC$41:$AD$47, 2, FALSE), FALSE)</f>
        <v>78.159268948654002</v>
      </c>
      <c r="C21" s="8">
        <f>HLOOKUP($A21, 'Scenario Data'!$B$41:$AA$48, VLOOKUP($B$8, 'Scenario Data'!$AC$42:$AD$48, 2, FALSE), FALSE)</f>
        <v>100.59906445425354</v>
      </c>
      <c r="D21" s="8">
        <f t="shared" si="0"/>
        <v>269.27754606719441</v>
      </c>
    </row>
    <row r="22" spans="1:4" x14ac:dyDescent="0.2">
      <c r="A22" s="28">
        <v>2034</v>
      </c>
      <c r="B22" s="8">
        <f>HLOOKUP($A22, 'As-Is Data'!$B$40:$AA$47, VLOOKUP($B$8, 'As-Is Data'!$AC$41:$AD$47, 2, FALSE), FALSE)</f>
        <v>78.871357911826266</v>
      </c>
      <c r="C22" s="8">
        <f>HLOOKUP($A22, 'Scenario Data'!$B$41:$AA$48, VLOOKUP($B$8, 'Scenario Data'!$AC$42:$AD$48, 2, FALSE), FALSE)</f>
        <v>100.71563533226926</v>
      </c>
      <c r="D22" s="8">
        <f t="shared" si="0"/>
        <v>262.13132904531591</v>
      </c>
    </row>
    <row r="23" spans="1:4" x14ac:dyDescent="0.2">
      <c r="A23" s="28">
        <v>2035</v>
      </c>
      <c r="B23" s="8">
        <f>HLOOKUP($A23, 'As-Is Data'!$B$40:$AA$47, VLOOKUP($B$8, 'As-Is Data'!$AC$41:$AD$47, 2, FALSE), FALSE)</f>
        <v>79.810096125707901</v>
      </c>
      <c r="C23" s="8">
        <f>HLOOKUP($A23, 'Scenario Data'!$B$41:$AA$48, VLOOKUP($B$8, 'Scenario Data'!$AC$42:$AD$48, 2, FALSE), FALSE)</f>
        <v>104.77686563704491</v>
      </c>
      <c r="D23" s="8">
        <f t="shared" si="0"/>
        <v>299.60123413604407</v>
      </c>
    </row>
    <row r="24" spans="1:4" x14ac:dyDescent="0.2">
      <c r="A24" s="28">
        <v>2036</v>
      </c>
      <c r="B24" s="8">
        <f>HLOOKUP($A24, 'As-Is Data'!$B$40:$AA$47, VLOOKUP($B$8, 'As-Is Data'!$AC$41:$AD$47, 2, FALSE), FALSE)</f>
        <v>80.124105467440316</v>
      </c>
      <c r="C24" s="8">
        <f>HLOOKUP($A24, 'Scenario Data'!$B$41:$AA$48, VLOOKUP($B$8, 'Scenario Data'!$AC$42:$AD$48, 2, FALSE), FALSE)</f>
        <v>111.78347436530913</v>
      </c>
      <c r="D24" s="8">
        <f t="shared" si="0"/>
        <v>379.9124267744258</v>
      </c>
    </row>
    <row r="25" spans="1:4" x14ac:dyDescent="0.2">
      <c r="A25" s="28">
        <v>2037</v>
      </c>
      <c r="B25" s="8">
        <f>HLOOKUP($A25, 'As-Is Data'!$B$40:$AA$47, VLOOKUP($B$8, 'As-Is Data'!$AC$41:$AD$47, 2, FALSE), FALSE)</f>
        <v>80.31377733490919</v>
      </c>
      <c r="C25" s="8">
        <f>HLOOKUP($A25, 'Scenario Data'!$B$41:$AA$48, VLOOKUP($B$8, 'Scenario Data'!$AC$42:$AD$48, 2, FALSE), FALSE)</f>
        <v>113.88648306448587</v>
      </c>
      <c r="D25" s="8">
        <f t="shared" si="0"/>
        <v>402.87246875492019</v>
      </c>
    </row>
    <row r="26" spans="1:4" x14ac:dyDescent="0.2">
      <c r="A26" s="28">
        <v>2038</v>
      </c>
      <c r="B26" s="8">
        <f>HLOOKUP($A26, 'As-Is Data'!$B$40:$AA$47, VLOOKUP($B$8, 'As-Is Data'!$AC$41:$AD$47, 2, FALSE), FALSE)</f>
        <v>81.436386868291365</v>
      </c>
      <c r="C26" s="8">
        <f>HLOOKUP($A26, 'Scenario Data'!$B$41:$AA$48, VLOOKUP($B$8, 'Scenario Data'!$AC$42:$AD$48, 2, FALSE), FALSE)</f>
        <v>115.59381521120304</v>
      </c>
      <c r="D26" s="8">
        <f t="shared" si="0"/>
        <v>409.88914011494006</v>
      </c>
    </row>
    <row r="27" spans="1:4" x14ac:dyDescent="0.2">
      <c r="A27" s="28">
        <v>2039</v>
      </c>
      <c r="B27" s="8">
        <f>HLOOKUP($A27, 'As-Is Data'!$B$40:$AA$47, VLOOKUP($B$8, 'As-Is Data'!$AC$41:$AD$47, 2, FALSE), FALSE)</f>
        <v>82.351339055931788</v>
      </c>
      <c r="C27" s="8">
        <f>HLOOKUP($A27, 'Scenario Data'!$B$41:$AA$48, VLOOKUP($B$8, 'Scenario Data'!$AC$42:$AD$48, 2, FALSE), FALSE)</f>
        <v>116.68280101404343</v>
      </c>
      <c r="D27" s="8">
        <f t="shared" si="0"/>
        <v>411.97754349733975</v>
      </c>
    </row>
    <row r="28" spans="1:4" x14ac:dyDescent="0.2">
      <c r="A28" s="28">
        <v>2040</v>
      </c>
      <c r="B28" s="8">
        <f>HLOOKUP($A28, 'As-Is Data'!$B$40:$AA$47, VLOOKUP($B$8, 'As-Is Data'!$AC$41:$AD$47, 2, FALSE), FALSE)</f>
        <v>84.893091319072781</v>
      </c>
      <c r="C28" s="8">
        <f>HLOOKUP($A28, 'Scenario Data'!$B$41:$AA$48, VLOOKUP($B$8, 'Scenario Data'!$AC$42:$AD$48, 2, FALSE), FALSE)</f>
        <v>118.84726799595296</v>
      </c>
      <c r="D28" s="8">
        <f t="shared" si="0"/>
        <v>407.45012012256217</v>
      </c>
    </row>
    <row r="29" spans="1:4" x14ac:dyDescent="0.2">
      <c r="A29" s="28">
        <v>2041</v>
      </c>
      <c r="B29" s="8">
        <f>HLOOKUP($A29, 'As-Is Data'!$B$40:$AA$47, VLOOKUP($B$8, 'As-Is Data'!$AC$41:$AD$47, 2, FALSE), FALSE)</f>
        <v>87.177557957800687</v>
      </c>
      <c r="C29" s="8">
        <f>HLOOKUP($A29, 'Scenario Data'!$B$41:$AA$48, VLOOKUP($B$8, 'Scenario Data'!$AC$42:$AD$48, 2, FALSE), FALSE)</f>
        <v>120.86929533467634</v>
      </c>
      <c r="D29" s="8">
        <f t="shared" si="0"/>
        <v>404.30084852250781</v>
      </c>
    </row>
    <row r="30" spans="1:4" x14ac:dyDescent="0.2">
      <c r="A30" s="28">
        <v>2042</v>
      </c>
      <c r="B30" s="8">
        <f>HLOOKUP($A30, 'As-Is Data'!$B$40:$AA$47, VLOOKUP($B$8, 'As-Is Data'!$AC$41:$AD$47, 2, FALSE), FALSE)</f>
        <v>88.12846473217509</v>
      </c>
      <c r="C30" s="8">
        <f>HLOOKUP($A30, 'Scenario Data'!$B$41:$AA$48, VLOOKUP($B$8, 'Scenario Data'!$AC$42:$AD$48, 2, FALSE), FALSE)</f>
        <v>122.91054724385143</v>
      </c>
      <c r="D30" s="8">
        <f t="shared" si="0"/>
        <v>417.38499014011603</v>
      </c>
    </row>
    <row r="31" spans="1:4" x14ac:dyDescent="0.2">
      <c r="A31" s="28">
        <v>2043</v>
      </c>
      <c r="B31" s="8">
        <f>HLOOKUP($A31, 'As-Is Data'!$B$40:$AA$47, VLOOKUP($B$8, 'As-Is Data'!$AC$41:$AD$47, 2, FALSE), FALSE)</f>
        <v>89.112740017737011</v>
      </c>
      <c r="C31" s="8">
        <f>HLOOKUP($A31, 'Scenario Data'!$B$41:$AA$48, VLOOKUP($B$8, 'Scenario Data'!$AC$42:$AD$48, 2, FALSE), FALSE)</f>
        <v>127.23098173423354</v>
      </c>
      <c r="D31" s="8">
        <f t="shared" si="0"/>
        <v>457.41890059795833</v>
      </c>
    </row>
    <row r="32" spans="1:4" x14ac:dyDescent="0.2">
      <c r="A32" s="28">
        <v>2044</v>
      </c>
      <c r="B32" s="8">
        <f>HLOOKUP($A32, 'As-Is Data'!$B$40:$AA$47, VLOOKUP($B$8, 'As-Is Data'!$AC$41:$AD$47, 2, FALSE), FALSE)</f>
        <v>90.524152600172059</v>
      </c>
      <c r="C32" s="8">
        <f>HLOOKUP($A32, 'Scenario Data'!$B$41:$AA$48, VLOOKUP($B$8, 'Scenario Data'!$AC$42:$AD$48, 2, FALSE), FALSE)</f>
        <v>135.4331360030755</v>
      </c>
      <c r="D32" s="8">
        <f t="shared" si="0"/>
        <v>538.90780083484128</v>
      </c>
    </row>
    <row r="33" spans="1:4" x14ac:dyDescent="0.2">
      <c r="A33" s="28">
        <v>2045</v>
      </c>
      <c r="B33" s="8">
        <f>HLOOKUP($A33, 'As-Is Data'!$B$40:$AA$47, VLOOKUP($B$8, 'As-Is Data'!$AC$41:$AD$47, 2, FALSE), FALSE)</f>
        <v>92.6839684253044</v>
      </c>
      <c r="C33" s="8">
        <f>HLOOKUP($A33, 'Scenario Data'!$B$41:$AA$48, VLOOKUP($B$8, 'Scenario Data'!$AC$42:$AD$48, 2, FALSE), FALSE)</f>
        <v>134.48781150448718</v>
      </c>
      <c r="D33" s="8">
        <f t="shared" si="0"/>
        <v>501.6461169501934</v>
      </c>
    </row>
    <row r="34" spans="1:4" x14ac:dyDescent="0.2">
      <c r="A34" s="28">
        <v>2046</v>
      </c>
      <c r="B34" s="8">
        <f>HLOOKUP($A34, 'As-Is Data'!$B$40:$AA$47, VLOOKUP($B$8, 'As-Is Data'!$AC$41:$AD$47, 2, FALSE), FALSE)</f>
        <v>93.175308225148044</v>
      </c>
      <c r="C34" s="8">
        <f>HLOOKUP($A34, 'Scenario Data'!$B$41:$AA$48, VLOOKUP($B$8, 'Scenario Data'!$AC$42:$AD$48, 2, FALSE), FALSE)</f>
        <v>129.80186961944193</v>
      </c>
      <c r="D34" s="8">
        <f t="shared" si="0"/>
        <v>439.51873673152664</v>
      </c>
    </row>
    <row r="35" spans="1:4" x14ac:dyDescent="0.2">
      <c r="A35" s="28">
        <v>2047</v>
      </c>
      <c r="B35" s="8">
        <f>HLOOKUP($A35, 'As-Is Data'!$B$40:$AA$47, VLOOKUP($B$8, 'As-Is Data'!$AC$41:$AD$47, 2, FALSE), FALSE)</f>
        <v>94.207196600184261</v>
      </c>
      <c r="C35" s="8">
        <f>HLOOKUP($A35, 'Scenario Data'!$B$41:$AA$48, VLOOKUP($B$8, 'Scenario Data'!$AC$42:$AD$48, 2, FALSE), FALSE)</f>
        <v>129.68066384695456</v>
      </c>
      <c r="D35" s="8">
        <f t="shared" si="0"/>
        <v>425.68160696124357</v>
      </c>
    </row>
    <row r="36" spans="1:4" x14ac:dyDescent="0.2">
      <c r="A36" s="28">
        <v>2048</v>
      </c>
      <c r="B36" s="8">
        <f>HLOOKUP($A36, 'As-Is Data'!$B$40:$AA$47, VLOOKUP($B$8, 'As-Is Data'!$AC$41:$AD$47, 2, FALSE), FALSE)</f>
        <v>96.999704925575557</v>
      </c>
      <c r="C36" s="8">
        <f>HLOOKUP($A36, 'Scenario Data'!$B$41:$AA$48, VLOOKUP($B$8, 'Scenario Data'!$AC$42:$AD$48, 2, FALSE), FALSE)</f>
        <v>130.5085302149954</v>
      </c>
      <c r="D36" s="8">
        <f t="shared" si="0"/>
        <v>402.10590347303815</v>
      </c>
    </row>
    <row r="37" spans="1:4" x14ac:dyDescent="0.2">
      <c r="A37" s="28">
        <v>2049</v>
      </c>
      <c r="B37" s="8">
        <f>HLOOKUP($A37, 'As-Is Data'!$B$40:$AA$47, VLOOKUP($B$8, 'As-Is Data'!$AC$41:$AD$47, 2, FALSE), FALSE)</f>
        <v>98.006748464315507</v>
      </c>
      <c r="C37" s="8">
        <f>HLOOKUP($A37, 'Scenario Data'!$B$41:$AA$48, VLOOKUP($B$8, 'Scenario Data'!$AC$42:$AD$48, 2, FALSE), FALSE)</f>
        <v>130.3873860655149</v>
      </c>
      <c r="D37" s="8">
        <f t="shared" si="0"/>
        <v>388.56765121439275</v>
      </c>
    </row>
    <row r="38" spans="1:4" x14ac:dyDescent="0.2">
      <c r="A38" s="28">
        <v>2050</v>
      </c>
      <c r="B38" s="8">
        <f>HLOOKUP($A38, 'As-Is Data'!$B$40:$AA$47, VLOOKUP($B$8, 'As-Is Data'!$AC$41:$AD$47, 2, FALSE), FALSE)</f>
        <v>99.146398365017774</v>
      </c>
      <c r="C38" s="8">
        <f>HLOOKUP($A38, 'Scenario Data'!$B$41:$AA$48, VLOOKUP($B$8, 'Scenario Data'!$AC$42:$AD$48, 2, FALSE), FALSE)</f>
        <v>130.65547868695378</v>
      </c>
      <c r="D38" s="8">
        <f t="shared" si="0"/>
        <v>378.10896386323213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A11A2B-A038-440D-AFBB-8AC8BA31B5D6}">
          <x14:formula1>
            <xm:f>_xlfn.ANCHORARRAY(Info!$K$3)</xm:f>
          </x14:formula1>
          <xm:sqref>B4</xm:sqref>
        </x14:dataValidation>
        <x14:dataValidation type="list" allowBlank="1" showInputMessage="1" showErrorMessage="1" xr:uid="{AB3D0C9D-729B-484C-99F4-A98AE8ABAC4B}">
          <x14:formula1>
            <xm:f>Info!$O$3:$O$5</xm:f>
          </x14:formula1>
          <xm:sqref>B6</xm:sqref>
        </x14:dataValidation>
        <x14:dataValidation type="list" allowBlank="1" showInputMessage="1" showErrorMessage="1" xr:uid="{6638D3C9-43EC-4B77-8892-1AB614DD05F9}">
          <x14:formula1>
            <xm:f>Info!L$3:L$9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8405-8565-414E-93F9-911A8C733DB8}">
  <sheetPr codeName="Sheet2">
    <tabColor theme="0" tint="-4.9989318521683403E-2"/>
  </sheetPr>
  <dimension ref="B1:AA27"/>
  <sheetViews>
    <sheetView zoomScale="90" zoomScaleNormal="90" workbookViewId="0"/>
  </sheetViews>
  <sheetFormatPr defaultRowHeight="15" x14ac:dyDescent="0.25"/>
  <cols>
    <col min="1" max="1" width="2" customWidth="1"/>
    <col min="2" max="2" width="11" bestFit="1" customWidth="1"/>
    <col min="3" max="3" width="13.42578125" bestFit="1" customWidth="1"/>
    <col min="4" max="6" width="13.42578125" customWidth="1"/>
    <col min="7" max="7" width="14.85546875" bestFit="1" customWidth="1"/>
    <col min="8" max="8" width="14.85546875" customWidth="1"/>
    <col min="9" max="9" width="18.140625" bestFit="1" customWidth="1"/>
    <col min="10" max="10" width="2.28515625" customWidth="1"/>
    <col min="11" max="11" width="13.140625" bestFit="1" customWidth="1"/>
    <col min="12" max="12" width="13.42578125" bestFit="1" customWidth="1"/>
    <col min="13" max="13" width="11" bestFit="1" customWidth="1"/>
    <col min="14" max="14" width="13.42578125" customWidth="1"/>
    <col min="15" max="15" width="10.28515625" bestFit="1" customWidth="1"/>
    <col min="16" max="16" width="2.28515625" customWidth="1"/>
    <col min="17" max="17" width="51.7109375" bestFit="1" customWidth="1"/>
    <col min="18" max="18" width="2.28515625" customWidth="1"/>
    <col min="19" max="19" width="5.5703125" bestFit="1" customWidth="1"/>
    <col min="20" max="20" width="6" bestFit="1" customWidth="1"/>
    <col min="21" max="21" width="8.85546875" bestFit="1" customWidth="1"/>
    <col min="22" max="22" width="6.28515625" customWidth="1"/>
    <col min="23" max="23" width="7.42578125" bestFit="1" customWidth="1"/>
    <col min="24" max="24" width="7.42578125" customWidth="1"/>
    <col min="25" max="25" width="2.28515625" customWidth="1"/>
    <col min="26" max="26" width="14.85546875" bestFit="1" customWidth="1"/>
    <col min="27" max="27" width="30.28515625" bestFit="1" customWidth="1"/>
  </cols>
  <sheetData>
    <row r="1" spans="2:27" x14ac:dyDescent="0.25">
      <c r="B1" s="25" t="s">
        <v>32</v>
      </c>
      <c r="K1" s="25" t="s">
        <v>33</v>
      </c>
      <c r="Q1" s="25" t="s">
        <v>38</v>
      </c>
      <c r="S1" s="25" t="s">
        <v>27</v>
      </c>
      <c r="T1" s="25"/>
      <c r="Z1" s="25" t="s">
        <v>34</v>
      </c>
    </row>
    <row r="2" spans="2:27" x14ac:dyDescent="0.25">
      <c r="B2" s="26" t="s">
        <v>22</v>
      </c>
      <c r="C2" s="26" t="s">
        <v>35</v>
      </c>
      <c r="D2" s="26" t="s">
        <v>41</v>
      </c>
      <c r="E2" s="26" t="s">
        <v>51</v>
      </c>
      <c r="F2" s="26" t="s">
        <v>52</v>
      </c>
      <c r="G2" s="26" t="s">
        <v>26</v>
      </c>
      <c r="H2" s="26" t="s">
        <v>50</v>
      </c>
      <c r="I2" s="26" t="s">
        <v>20</v>
      </c>
      <c r="K2" s="26" t="s">
        <v>22</v>
      </c>
      <c r="L2" s="26" t="s">
        <v>35</v>
      </c>
      <c r="M2" s="26" t="s">
        <v>41</v>
      </c>
      <c r="N2" s="26" t="s">
        <v>52</v>
      </c>
      <c r="O2" s="26" t="s">
        <v>20</v>
      </c>
      <c r="Q2" s="26" t="s">
        <v>37</v>
      </c>
      <c r="S2" s="26" t="s">
        <v>22</v>
      </c>
      <c r="T2" s="26" t="s">
        <v>39</v>
      </c>
      <c r="U2" s="26" t="s">
        <v>45</v>
      </c>
      <c r="V2" s="26" t="s">
        <v>36</v>
      </c>
      <c r="W2" s="26" t="s">
        <v>43</v>
      </c>
      <c r="X2" s="26" t="s">
        <v>44</v>
      </c>
      <c r="Z2" s="26" t="s">
        <v>20</v>
      </c>
      <c r="AA2" s="26" t="s">
        <v>40</v>
      </c>
    </row>
    <row r="3" spans="2:27" x14ac:dyDescent="0.25">
      <c r="B3" s="29" t="s">
        <v>0</v>
      </c>
      <c r="C3" s="29" t="s">
        <v>14</v>
      </c>
      <c r="D3" s="30">
        <v>80.22</v>
      </c>
      <c r="E3" s="46">
        <v>208092</v>
      </c>
      <c r="F3" s="30">
        <f>G3/E3/12</f>
        <v>29.663808338977546</v>
      </c>
      <c r="G3" s="52">
        <v>74073614.458494186</v>
      </c>
      <c r="H3" s="45">
        <f>G3/SUM($G$3:$G$7)</f>
        <v>0.62168537960870007</v>
      </c>
      <c r="I3" s="29" t="s">
        <v>56</v>
      </c>
      <c r="K3" t="str" cm="1">
        <f t="array" ref="K3:K4">_xlfn.UNIQUE(B3:B14)</f>
        <v>WA</v>
      </c>
      <c r="L3" t="str">
        <f t="array" ref="L3:L8">_xlfn._xlws.FILTER(C3:C15, B3:B15=Dashboard!B4)</f>
        <v>WA503</v>
      </c>
      <c r="M3" s="27" cm="1">
        <f t="array" ref="M3">_xlfn._xlws.FILTER(D3:D15, C3:C15=Dashboard!B8)</f>
        <v>80.22</v>
      </c>
      <c r="N3" s="27">
        <f t="array" ref="N3:N9">_xlfn._xlws.FILTER(D3:D15, B3:B15=Dashboard!B4)</f>
        <v>80.22</v>
      </c>
      <c r="O3" s="44" t="s">
        <v>71</v>
      </c>
      <c r="Q3" s="29" t="str">
        <f>"Avg Bill of Class "&amp;Dashboard!$C$8&amp;" Comparing '"&amp;Dashboard!$B$12&amp;"' vs '"&amp;Dashboard!$C$12&amp;"'"</f>
        <v>Avg Bill of Class Residential Comparing 'As-Is' vs 'Reference Case'</v>
      </c>
      <c r="S3" s="29" t="s">
        <v>0</v>
      </c>
      <c r="T3" s="40">
        <v>1.331378</v>
      </c>
      <c r="U3" s="40">
        <f>1/T3</f>
        <v>0.75110149033557716</v>
      </c>
      <c r="V3" s="31">
        <v>7.1849999999999997E-2</v>
      </c>
      <c r="W3" s="41">
        <v>0.21</v>
      </c>
      <c r="X3" s="31">
        <v>3.3300000000000003E-2</v>
      </c>
      <c r="Z3" s="44" t="s">
        <v>71</v>
      </c>
      <c r="AA3" s="29"/>
    </row>
    <row r="4" spans="2:27" x14ac:dyDescent="0.25">
      <c r="B4" s="29" t="s">
        <v>0</v>
      </c>
      <c r="C4" s="29" t="s">
        <v>15</v>
      </c>
      <c r="D4" s="30">
        <v>377.87</v>
      </c>
      <c r="E4" s="46">
        <v>28102</v>
      </c>
      <c r="F4" s="30">
        <f t="shared" ref="F4:F8" si="0">G4/E4/12</f>
        <v>117.60896799447646</v>
      </c>
      <c r="G4" s="52">
        <v>39660566.622969329</v>
      </c>
      <c r="H4" s="45">
        <f>G4/SUM($G$3:$G$7)</f>
        <v>0.33286338997690723</v>
      </c>
      <c r="I4" s="29" t="s">
        <v>4</v>
      </c>
      <c r="K4" t="str">
        <v>OR</v>
      </c>
      <c r="L4" t="str">
        <v>WA504</v>
      </c>
      <c r="N4" s="27">
        <v>377.87</v>
      </c>
      <c r="O4" s="44" t="s">
        <v>72</v>
      </c>
      <c r="S4" s="29" t="s">
        <v>1</v>
      </c>
      <c r="T4" s="40">
        <v>1.4132199999999999</v>
      </c>
      <c r="U4" s="40">
        <f>1/T4</f>
        <v>0.7076039116344236</v>
      </c>
      <c r="V4" s="31">
        <v>7.0699999999999999E-2</v>
      </c>
      <c r="W4" s="41">
        <v>0.27004</v>
      </c>
      <c r="X4" s="43">
        <f>X3</f>
        <v>3.3300000000000003E-2</v>
      </c>
      <c r="Z4" s="44" t="s">
        <v>72</v>
      </c>
      <c r="AA4" s="29"/>
    </row>
    <row r="5" spans="2:27" x14ac:dyDescent="0.25">
      <c r="B5" s="29" t="s">
        <v>0</v>
      </c>
      <c r="C5" s="29" t="s">
        <v>16</v>
      </c>
      <c r="D5" s="30">
        <v>2506.56</v>
      </c>
      <c r="E5" s="46">
        <v>492.39233999999999</v>
      </c>
      <c r="F5" s="30">
        <f t="shared" si="0"/>
        <v>424.47817797761303</v>
      </c>
      <c r="G5" s="52">
        <v>2508117.64</v>
      </c>
      <c r="H5" s="45">
        <f>G5/SUM($G$3:$G$7)</f>
        <v>2.1050141518345649E-2</v>
      </c>
      <c r="I5" s="29" t="s">
        <v>5</v>
      </c>
      <c r="L5" t="str">
        <v>WA505</v>
      </c>
      <c r="N5" s="27">
        <v>2506.56</v>
      </c>
      <c r="O5" s="44" t="s">
        <v>9</v>
      </c>
      <c r="Z5" s="44" t="s">
        <v>9</v>
      </c>
      <c r="AA5" s="29"/>
    </row>
    <row r="6" spans="2:27" x14ac:dyDescent="0.25">
      <c r="B6" s="29" t="s">
        <v>0</v>
      </c>
      <c r="C6" s="29" t="s">
        <v>65</v>
      </c>
      <c r="D6" s="30">
        <v>16516.68</v>
      </c>
      <c r="E6" s="46">
        <v>96</v>
      </c>
      <c r="F6" s="30">
        <f t="shared" si="0"/>
        <v>2394.9354600694446</v>
      </c>
      <c r="G6" s="52">
        <v>2758965.65</v>
      </c>
      <c r="H6" s="45">
        <f>G6/SUM($G$3:$G$7)</f>
        <v>2.3155459875779383E-2</v>
      </c>
      <c r="I6" s="29" t="s">
        <v>6</v>
      </c>
      <c r="L6" t="str">
        <v>WA511</v>
      </c>
      <c r="N6" s="27">
        <v>16516.68</v>
      </c>
      <c r="Z6" s="44"/>
      <c r="AA6" s="29"/>
    </row>
    <row r="7" spans="2:27" x14ac:dyDescent="0.25">
      <c r="B7" s="29" t="s">
        <v>0</v>
      </c>
      <c r="C7" s="29" t="s">
        <v>17</v>
      </c>
      <c r="D7" s="30">
        <v>26271.51</v>
      </c>
      <c r="E7" s="46">
        <v>7</v>
      </c>
      <c r="F7" s="30">
        <f t="shared" si="0"/>
        <v>1766.8607142857143</v>
      </c>
      <c r="G7" s="52">
        <v>148416.29999999999</v>
      </c>
      <c r="H7" s="45">
        <f>G7/SUM($G$3:$G$7)</f>
        <v>1.2456290202676628E-3</v>
      </c>
      <c r="I7" s="29" t="s">
        <v>7</v>
      </c>
      <c r="L7" t="str">
        <v>WA570</v>
      </c>
      <c r="N7" s="27">
        <v>26271.51</v>
      </c>
      <c r="Z7" s="44"/>
      <c r="AA7" s="29"/>
    </row>
    <row r="8" spans="2:27" x14ac:dyDescent="0.25">
      <c r="B8" s="29" t="s">
        <v>0</v>
      </c>
      <c r="C8" s="29" t="s">
        <v>67</v>
      </c>
      <c r="D8" s="30">
        <v>19769.419999999998</v>
      </c>
      <c r="E8" s="46">
        <v>175</v>
      </c>
      <c r="F8" s="30">
        <f t="shared" si="0"/>
        <v>14106.608217693421</v>
      </c>
      <c r="G8" s="52">
        <v>29623877.257156186</v>
      </c>
      <c r="H8" s="45"/>
      <c r="I8" s="29" t="s">
        <v>8</v>
      </c>
      <c r="L8" t="str">
        <v>WA Non-Core</v>
      </c>
      <c r="N8" s="27">
        <v>19769.419999999998</v>
      </c>
      <c r="Z8" s="44"/>
      <c r="AA8" s="29"/>
    </row>
    <row r="9" spans="2:27" x14ac:dyDescent="0.25">
      <c r="B9" s="29" t="s">
        <v>0</v>
      </c>
      <c r="C9" s="29" t="s">
        <v>73</v>
      </c>
      <c r="D9" s="30">
        <v>80.22</v>
      </c>
      <c r="L9" t="s">
        <v>73</v>
      </c>
      <c r="N9" s="27">
        <v>80.22</v>
      </c>
    </row>
    <row r="10" spans="2:27" x14ac:dyDescent="0.25">
      <c r="B10" s="29" t="s">
        <v>1</v>
      </c>
      <c r="C10" s="29" t="s">
        <v>10</v>
      </c>
      <c r="D10" s="30">
        <v>74.901499999999999</v>
      </c>
      <c r="E10" s="46">
        <v>72516</v>
      </c>
      <c r="F10" s="30">
        <f t="shared" ref="F10:F15" si="1">G10/E10/12</f>
        <v>27.33372835042373</v>
      </c>
      <c r="G10" s="52">
        <v>23785591.740711927</v>
      </c>
      <c r="H10" s="45">
        <f>G10/SUM($G$10:$G$14)</f>
        <v>0.67367357205988154</v>
      </c>
      <c r="I10" s="29"/>
    </row>
    <row r="11" spans="2:27" x14ac:dyDescent="0.25">
      <c r="B11" s="29" t="s">
        <v>1</v>
      </c>
      <c r="C11" s="29" t="s">
        <v>11</v>
      </c>
      <c r="D11" s="30">
        <v>278.08127999999999</v>
      </c>
      <c r="E11" s="46">
        <v>10625.457130000001</v>
      </c>
      <c r="F11" s="30">
        <f t="shared" si="1"/>
        <v>77.735271049688691</v>
      </c>
      <c r="G11" s="52">
        <v>9911673.4803287685</v>
      </c>
      <c r="H11" s="45">
        <f>G11/SUM($G$10:$G$14)</f>
        <v>0.28072593490097558</v>
      </c>
      <c r="I11" s="29"/>
    </row>
    <row r="12" spans="2:27" x14ac:dyDescent="0.25">
      <c r="B12" s="29" t="s">
        <v>1</v>
      </c>
      <c r="C12" s="29" t="s">
        <v>12</v>
      </c>
      <c r="D12" s="30">
        <v>1632.86167</v>
      </c>
      <c r="E12" s="46">
        <v>171</v>
      </c>
      <c r="F12" s="30">
        <f t="shared" si="1"/>
        <v>408.32565197066629</v>
      </c>
      <c r="G12" s="52">
        <v>837884.2378438072</v>
      </c>
      <c r="H12" s="45">
        <f>G12/SUM($G$10:$G$14)</f>
        <v>2.3731192969009319E-2</v>
      </c>
      <c r="I12" s="29"/>
    </row>
    <row r="13" spans="2:27" x14ac:dyDescent="0.25">
      <c r="B13" s="29" t="s">
        <v>1</v>
      </c>
      <c r="C13" s="29" t="s">
        <v>61</v>
      </c>
      <c r="D13" s="30">
        <v>12671.23126</v>
      </c>
      <c r="E13" s="46">
        <v>21</v>
      </c>
      <c r="F13" s="30">
        <f t="shared" si="1"/>
        <v>2065.1748700982666</v>
      </c>
      <c r="G13" s="52">
        <v>520424.06726476323</v>
      </c>
      <c r="H13" s="45">
        <f>G13/SUM($G$10:$G$14)</f>
        <v>1.4739845205536662E-2</v>
      </c>
      <c r="I13" s="29"/>
    </row>
    <row r="14" spans="2:27" x14ac:dyDescent="0.25">
      <c r="B14" s="29" t="s">
        <v>1</v>
      </c>
      <c r="C14" s="29" t="s">
        <v>13</v>
      </c>
      <c r="D14" s="30">
        <v>46536.699720000004</v>
      </c>
      <c r="E14" s="46">
        <v>4</v>
      </c>
      <c r="F14" s="30">
        <f t="shared" si="1"/>
        <v>5244.2035040000474</v>
      </c>
      <c r="G14" s="52">
        <v>251721.76819200226</v>
      </c>
      <c r="H14" s="45">
        <f>G14/SUM($G$10:$G$14)</f>
        <v>7.1294548645969473E-3</v>
      </c>
      <c r="I14" s="29"/>
    </row>
    <row r="15" spans="2:27" x14ac:dyDescent="0.25">
      <c r="B15" s="29" t="s">
        <v>1</v>
      </c>
      <c r="C15" s="29" t="s">
        <v>66</v>
      </c>
      <c r="D15" s="30">
        <v>8876.4286317501519</v>
      </c>
      <c r="E15" s="46">
        <v>37</v>
      </c>
      <c r="F15" s="30">
        <f t="shared" si="1"/>
        <v>6333.837870833635</v>
      </c>
      <c r="G15" s="52">
        <v>2812224.0146501339</v>
      </c>
      <c r="I15" s="29"/>
    </row>
    <row r="16" spans="2:27" x14ac:dyDescent="0.25">
      <c r="G16" s="52"/>
    </row>
    <row r="17" spans="5:7" x14ac:dyDescent="0.25">
      <c r="E17" s="51"/>
      <c r="F17" s="30"/>
      <c r="G17" s="52"/>
    </row>
    <row r="18" spans="5:7" x14ac:dyDescent="0.25">
      <c r="G18" s="52"/>
    </row>
    <row r="19" spans="5:7" x14ac:dyDescent="0.25">
      <c r="G19" s="52"/>
    </row>
    <row r="20" spans="5:7" x14ac:dyDescent="0.25">
      <c r="G20" s="52"/>
    </row>
    <row r="21" spans="5:7" x14ac:dyDescent="0.25">
      <c r="G21" s="52"/>
    </row>
    <row r="22" spans="5:7" x14ac:dyDescent="0.25">
      <c r="G22" s="52"/>
    </row>
    <row r="23" spans="5:7" x14ac:dyDescent="0.25">
      <c r="G23" s="52"/>
    </row>
    <row r="24" spans="5:7" x14ac:dyDescent="0.25">
      <c r="G24" s="52"/>
    </row>
    <row r="25" spans="5:7" x14ac:dyDescent="0.25">
      <c r="G25" s="52"/>
    </row>
    <row r="26" spans="5:7" x14ac:dyDescent="0.25">
      <c r="G26" s="52"/>
    </row>
    <row r="27" spans="5:7" x14ac:dyDescent="0.25">
      <c r="G27" s="5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ED36-A374-405B-8910-A03E5647B46D}">
  <sheetPr codeName="Sheet3">
    <tabColor theme="8" tint="0.79998168889431442"/>
  </sheetPr>
  <dimension ref="A1:AD101"/>
  <sheetViews>
    <sheetView zoomScale="90" zoomScaleNormal="90" workbookViewId="0">
      <pane xSplit="1" ySplit="1" topLeftCell="C2" activePane="bottomRight" state="frozen"/>
      <selection activeCell="B8" sqref="B8"/>
      <selection pane="topRight" activeCell="B8" sqref="B8"/>
      <selection pane="bottomLeft" activeCell="B8" sqref="B8"/>
      <selection pane="bottomRight" activeCell="C32" sqref="C32"/>
    </sheetView>
  </sheetViews>
  <sheetFormatPr defaultRowHeight="12.75" x14ac:dyDescent="0.2"/>
  <cols>
    <col min="1" max="1" width="15.28515625" style="2" bestFit="1" customWidth="1"/>
    <col min="2" max="2" width="14.42578125" style="2" bestFit="1" customWidth="1"/>
    <col min="3" max="3" width="16.5703125" style="2" bestFit="1" customWidth="1"/>
    <col min="4" max="27" width="14.42578125" style="2" bestFit="1" customWidth="1"/>
    <col min="28" max="28" width="9.140625" style="2"/>
    <col min="29" max="29" width="10.5703125" style="2" bestFit="1" customWidth="1"/>
    <col min="30" max="16384" width="9.140625" style="2"/>
  </cols>
  <sheetData>
    <row r="1" spans="1:27" x14ac:dyDescent="0.2">
      <c r="B1" s="2">
        <f>Dashboard!A13</f>
        <v>2025</v>
      </c>
      <c r="C1" s="2">
        <f>Dashboard!A14</f>
        <v>2026</v>
      </c>
      <c r="D1" s="2">
        <f>Dashboard!A15</f>
        <v>2027</v>
      </c>
      <c r="E1" s="2">
        <f>Dashboard!A16</f>
        <v>2028</v>
      </c>
      <c r="F1" s="2">
        <f>Dashboard!A17</f>
        <v>2029</v>
      </c>
      <c r="G1" s="2">
        <f>Dashboard!A18</f>
        <v>2030</v>
      </c>
      <c r="H1" s="2">
        <f>Dashboard!A19</f>
        <v>2031</v>
      </c>
      <c r="I1" s="2">
        <f>Dashboard!A20</f>
        <v>2032</v>
      </c>
      <c r="J1" s="2">
        <f>Dashboard!A21</f>
        <v>2033</v>
      </c>
      <c r="K1" s="2">
        <f>Dashboard!A22</f>
        <v>2034</v>
      </c>
      <c r="L1" s="2">
        <f>Dashboard!A23</f>
        <v>2035</v>
      </c>
      <c r="M1" s="2">
        <f>Dashboard!A24</f>
        <v>2036</v>
      </c>
      <c r="N1" s="2">
        <f>Dashboard!A25</f>
        <v>2037</v>
      </c>
      <c r="O1" s="2">
        <f>Dashboard!A26</f>
        <v>2038</v>
      </c>
      <c r="P1" s="2">
        <f>Dashboard!A27</f>
        <v>2039</v>
      </c>
      <c r="Q1" s="2">
        <f>Dashboard!A28</f>
        <v>2040</v>
      </c>
      <c r="R1" s="2">
        <f>Dashboard!A29</f>
        <v>2041</v>
      </c>
      <c r="S1" s="2">
        <f>Dashboard!A30</f>
        <v>2042</v>
      </c>
      <c r="T1" s="2">
        <f>Dashboard!A31</f>
        <v>2043</v>
      </c>
      <c r="U1" s="2">
        <f>Dashboard!A32</f>
        <v>2044</v>
      </c>
      <c r="V1" s="2">
        <f>Dashboard!A33</f>
        <v>2045</v>
      </c>
      <c r="W1" s="2">
        <f>Dashboard!A34</f>
        <v>2046</v>
      </c>
      <c r="X1" s="2">
        <f>Dashboard!A35</f>
        <v>2047</v>
      </c>
      <c r="Y1" s="2">
        <f>Dashboard!A36</f>
        <v>2048</v>
      </c>
      <c r="Z1" s="2">
        <f>Dashboard!A37</f>
        <v>2049</v>
      </c>
      <c r="AA1" s="2">
        <f>Dashboard!A38</f>
        <v>2050</v>
      </c>
    </row>
    <row r="2" spans="1:27" x14ac:dyDescent="0.2">
      <c r="A2" s="2" t="str">
        <f>IF(Dashboard!B6="Reference Case","As-Is",IF(Dashboard!B6="Low Growth","Low Growth","High Growth"))</f>
        <v>As-Is</v>
      </c>
      <c r="B2" s="2" cm="1">
        <f t="array" ref="B2">INDEX(Customers!$Q$3:$Q$107, MATCH(B$1, IF(Count[Scenario]=$A$2, Count[Year]), 0))</f>
        <v>2</v>
      </c>
      <c r="C2" s="2">
        <f>B2+1</f>
        <v>3</v>
      </c>
      <c r="D2" s="2">
        <f t="shared" ref="D2:AA3" si="0">C2+1</f>
        <v>4</v>
      </c>
      <c r="E2" s="2">
        <f t="shared" si="0"/>
        <v>5</v>
      </c>
      <c r="F2" s="2">
        <f t="shared" si="0"/>
        <v>6</v>
      </c>
      <c r="G2" s="2">
        <f t="shared" si="0"/>
        <v>7</v>
      </c>
      <c r="H2" s="2">
        <f t="shared" si="0"/>
        <v>8</v>
      </c>
      <c r="I2" s="2">
        <f t="shared" si="0"/>
        <v>9</v>
      </c>
      <c r="J2" s="2">
        <f t="shared" si="0"/>
        <v>10</v>
      </c>
      <c r="K2" s="2">
        <f t="shared" si="0"/>
        <v>11</v>
      </c>
      <c r="L2" s="2">
        <f t="shared" si="0"/>
        <v>12</v>
      </c>
      <c r="M2" s="2">
        <f t="shared" si="0"/>
        <v>13</v>
      </c>
      <c r="N2" s="2">
        <f t="shared" si="0"/>
        <v>14</v>
      </c>
      <c r="O2" s="2">
        <f t="shared" si="0"/>
        <v>15</v>
      </c>
      <c r="P2" s="2">
        <f t="shared" si="0"/>
        <v>16</v>
      </c>
      <c r="Q2" s="2">
        <f t="shared" si="0"/>
        <v>17</v>
      </c>
      <c r="R2" s="2">
        <f t="shared" si="0"/>
        <v>18</v>
      </c>
      <c r="S2" s="2">
        <f t="shared" si="0"/>
        <v>19</v>
      </c>
      <c r="T2" s="2">
        <f t="shared" si="0"/>
        <v>20</v>
      </c>
      <c r="U2" s="2">
        <f t="shared" si="0"/>
        <v>21</v>
      </c>
      <c r="V2" s="2">
        <f t="shared" si="0"/>
        <v>22</v>
      </c>
      <c r="W2" s="2">
        <f t="shared" si="0"/>
        <v>23</v>
      </c>
      <c r="X2" s="2">
        <f t="shared" si="0"/>
        <v>24</v>
      </c>
      <c r="Y2" s="2">
        <f t="shared" si="0"/>
        <v>25</v>
      </c>
      <c r="Z2" s="2">
        <f t="shared" si="0"/>
        <v>26</v>
      </c>
      <c r="AA2" s="2">
        <f t="shared" si="0"/>
        <v>27</v>
      </c>
    </row>
    <row r="3" spans="1:27" x14ac:dyDescent="0.2">
      <c r="A3" s="2" t="str">
        <f>Dashboard!B4</f>
        <v>WA</v>
      </c>
      <c r="B3" s="2" cm="1">
        <f t="array" ref="B3">INDEX('Rev Req Costs'!$J$3:$J$54, MATCH(B$1, IF(RR_Costs[State]=$A$3, Count[Year]), 0))</f>
        <v>2</v>
      </c>
      <c r="C3" s="2">
        <f>B3+1</f>
        <v>3</v>
      </c>
      <c r="D3" s="2">
        <f t="shared" si="0"/>
        <v>4</v>
      </c>
      <c r="E3" s="2">
        <f t="shared" si="0"/>
        <v>5</v>
      </c>
      <c r="F3" s="2">
        <f t="shared" si="0"/>
        <v>6</v>
      </c>
      <c r="G3" s="2">
        <f t="shared" si="0"/>
        <v>7</v>
      </c>
      <c r="H3" s="2">
        <f t="shared" si="0"/>
        <v>8</v>
      </c>
      <c r="I3" s="2">
        <f t="shared" si="0"/>
        <v>9</v>
      </c>
      <c r="J3" s="2">
        <f t="shared" si="0"/>
        <v>10</v>
      </c>
      <c r="K3" s="2">
        <f t="shared" si="0"/>
        <v>11</v>
      </c>
      <c r="L3" s="2">
        <f t="shared" si="0"/>
        <v>12</v>
      </c>
      <c r="M3" s="2">
        <f t="shared" si="0"/>
        <v>13</v>
      </c>
      <c r="N3" s="2">
        <f t="shared" si="0"/>
        <v>14</v>
      </c>
      <c r="O3" s="2">
        <f t="shared" si="0"/>
        <v>15</v>
      </c>
      <c r="P3" s="2">
        <f t="shared" si="0"/>
        <v>16</v>
      </c>
      <c r="Q3" s="2">
        <f t="shared" si="0"/>
        <v>17</v>
      </c>
      <c r="R3" s="2">
        <f t="shared" si="0"/>
        <v>18</v>
      </c>
      <c r="S3" s="2">
        <f t="shared" si="0"/>
        <v>19</v>
      </c>
      <c r="T3" s="2">
        <f t="shared" si="0"/>
        <v>20</v>
      </c>
      <c r="U3" s="2">
        <f t="shared" si="0"/>
        <v>21</v>
      </c>
      <c r="V3" s="2">
        <f t="shared" si="0"/>
        <v>22</v>
      </c>
      <c r="W3" s="2">
        <f t="shared" si="0"/>
        <v>23</v>
      </c>
      <c r="X3" s="2">
        <f t="shared" si="0"/>
        <v>24</v>
      </c>
      <c r="Y3" s="2">
        <f t="shared" si="0"/>
        <v>25</v>
      </c>
      <c r="Z3" s="2">
        <f t="shared" si="0"/>
        <v>26</v>
      </c>
      <c r="AA3" s="2">
        <f t="shared" si="0"/>
        <v>27</v>
      </c>
    </row>
    <row r="5" spans="1:27" x14ac:dyDescent="0.2">
      <c r="A5" s="3" t="s">
        <v>18</v>
      </c>
    </row>
    <row r="6" spans="1:27" x14ac:dyDescent="0.2">
      <c r="A6" s="2" t="str">
        <f>Info!L3</f>
        <v>WA503</v>
      </c>
      <c r="B6" s="4">
        <f>HLOOKUP($A6,Count[#All],B$2,FALSE)</f>
        <v>193765</v>
      </c>
      <c r="C6" s="4">
        <f>HLOOKUP($A6,Count[#All],C$2,FALSE)</f>
        <v>189015</v>
      </c>
      <c r="D6" s="4">
        <f>HLOOKUP($A6,Count[#All],D$2,FALSE)</f>
        <v>184265</v>
      </c>
      <c r="E6" s="4">
        <f>HLOOKUP($A6,Count[#All],E$2,FALSE)</f>
        <v>179516</v>
      </c>
      <c r="F6" s="4">
        <f>HLOOKUP($A6,Count[#All],F$2,FALSE)</f>
        <v>174765</v>
      </c>
      <c r="G6" s="4">
        <f>HLOOKUP($A6,Count[#All],G$2,FALSE)</f>
        <v>170015</v>
      </c>
      <c r="H6" s="4">
        <f>HLOOKUP($A6,Count[#All],H$2,FALSE)</f>
        <v>165265</v>
      </c>
      <c r="I6" s="4">
        <f>HLOOKUP($A6,Count[#All],I$2,FALSE)</f>
        <v>160516</v>
      </c>
      <c r="J6" s="4">
        <f>HLOOKUP($A6,Count[#All],J$2,FALSE)</f>
        <v>155765</v>
      </c>
      <c r="K6" s="4">
        <f>HLOOKUP($A6,Count[#All],K$2,FALSE)</f>
        <v>151015</v>
      </c>
      <c r="L6" s="4">
        <f>HLOOKUP($A6,Count[#All],L$2,FALSE)</f>
        <v>146265</v>
      </c>
      <c r="M6" s="4">
        <f>HLOOKUP($A6,Count[#All],M$2,FALSE)</f>
        <v>146266</v>
      </c>
      <c r="N6" s="4">
        <f>HLOOKUP($A6,Count[#All],N$2,FALSE)</f>
        <v>146265</v>
      </c>
      <c r="O6" s="4">
        <f>HLOOKUP($A6,Count[#All],O$2,FALSE)</f>
        <v>146265</v>
      </c>
      <c r="P6" s="4">
        <f>HLOOKUP($A6,Count[#All],P$2,FALSE)</f>
        <v>146265</v>
      </c>
      <c r="Q6" s="4">
        <f>HLOOKUP($A6,Count[#All],Q$2,FALSE)</f>
        <v>146266</v>
      </c>
      <c r="R6" s="4">
        <f>HLOOKUP($A6,Count[#All],R$2,FALSE)</f>
        <v>146265</v>
      </c>
      <c r="S6" s="4">
        <f>HLOOKUP($A6,Count[#All],S$2,FALSE)</f>
        <v>146265</v>
      </c>
      <c r="T6" s="4">
        <f>HLOOKUP($A6,Count[#All],T$2,FALSE)</f>
        <v>146265</v>
      </c>
      <c r="U6" s="4">
        <f>HLOOKUP($A6,Count[#All],U$2,FALSE)</f>
        <v>146266</v>
      </c>
      <c r="V6" s="4">
        <f>HLOOKUP($A6,Count[#All],V$2,FALSE)</f>
        <v>146265</v>
      </c>
      <c r="W6" s="4">
        <f>HLOOKUP($A6,Count[#All],W$2,FALSE)</f>
        <v>146265</v>
      </c>
      <c r="X6" s="4">
        <f>HLOOKUP($A6,Count[#All],X$2,FALSE)</f>
        <v>146265</v>
      </c>
      <c r="Y6" s="4">
        <f>HLOOKUP($A6,Count[#All],Y$2,FALSE)</f>
        <v>146266</v>
      </c>
      <c r="Z6" s="4">
        <f>HLOOKUP($A6,Count[#All],Z$2,FALSE)</f>
        <v>146265</v>
      </c>
      <c r="AA6" s="4">
        <f>HLOOKUP($A6,Count[#All],AA$2,FALSE)</f>
        <v>146265</v>
      </c>
    </row>
    <row r="7" spans="1:27" x14ac:dyDescent="0.2">
      <c r="A7" s="2" t="str">
        <f>Info!L4</f>
        <v>WA504</v>
      </c>
      <c r="B7" s="4">
        <f>HLOOKUP($A7,Count[#All],B$2,FALSE)</f>
        <v>27715</v>
      </c>
      <c r="C7" s="4">
        <f>HLOOKUP($A7,Count[#All],C$2,FALSE)</f>
        <v>27715</v>
      </c>
      <c r="D7" s="4">
        <f>HLOOKUP($A7,Count[#All],D$2,FALSE)</f>
        <v>27877</v>
      </c>
      <c r="E7" s="4">
        <f>HLOOKUP($A7,Count[#All],E$2,FALSE)</f>
        <v>28110</v>
      </c>
      <c r="F7" s="4">
        <f>HLOOKUP($A7,Count[#All],F$2,FALSE)</f>
        <v>28346</v>
      </c>
      <c r="G7" s="4">
        <f>HLOOKUP($A7,Count[#All],G$2,FALSE)</f>
        <v>28585</v>
      </c>
      <c r="H7" s="4">
        <f>HLOOKUP($A7,Count[#All],H$2,FALSE)</f>
        <v>28826</v>
      </c>
      <c r="I7" s="4">
        <f>HLOOKUP($A7,Count[#All],I$2,FALSE)</f>
        <v>29070</v>
      </c>
      <c r="J7" s="4">
        <f>HLOOKUP($A7,Count[#All],J$2,FALSE)</f>
        <v>29317</v>
      </c>
      <c r="K7" s="4">
        <f>HLOOKUP($A7,Count[#All],K$2,FALSE)</f>
        <v>29567</v>
      </c>
      <c r="L7" s="4">
        <f>HLOOKUP($A7,Count[#All],L$2,FALSE)</f>
        <v>29819</v>
      </c>
      <c r="M7" s="4">
        <f>HLOOKUP($A7,Count[#All],M$2,FALSE)</f>
        <v>30074</v>
      </c>
      <c r="N7" s="4">
        <f>HLOOKUP($A7,Count[#All],N$2,FALSE)</f>
        <v>30332</v>
      </c>
      <c r="O7" s="4">
        <f>HLOOKUP($A7,Count[#All],O$2,FALSE)</f>
        <v>30593</v>
      </c>
      <c r="P7" s="4">
        <f>HLOOKUP($A7,Count[#All],P$2,FALSE)</f>
        <v>30857</v>
      </c>
      <c r="Q7" s="4">
        <f>HLOOKUP($A7,Count[#All],Q$2,FALSE)</f>
        <v>31125</v>
      </c>
      <c r="R7" s="4">
        <f>HLOOKUP($A7,Count[#All],R$2,FALSE)</f>
        <v>31395</v>
      </c>
      <c r="S7" s="4">
        <f>HLOOKUP($A7,Count[#All],S$2,FALSE)</f>
        <v>31669</v>
      </c>
      <c r="T7" s="4">
        <f>HLOOKUP($A7,Count[#All],T$2,FALSE)</f>
        <v>31945</v>
      </c>
      <c r="U7" s="4">
        <f>HLOOKUP($A7,Count[#All],U$2,FALSE)</f>
        <v>32227</v>
      </c>
      <c r="V7" s="4">
        <f>HLOOKUP($A7,Count[#All],V$2,FALSE)</f>
        <v>32510</v>
      </c>
      <c r="W7" s="4">
        <f>HLOOKUP($A7,Count[#All],W$2,FALSE)</f>
        <v>32796</v>
      </c>
      <c r="X7" s="4">
        <f>HLOOKUP($A7,Count[#All],X$2,FALSE)</f>
        <v>33085</v>
      </c>
      <c r="Y7" s="4">
        <f>HLOOKUP($A7,Count[#All],Y$2,FALSE)</f>
        <v>33380</v>
      </c>
      <c r="Z7" s="4">
        <f>HLOOKUP($A7,Count[#All],Z$2,FALSE)</f>
        <v>33678</v>
      </c>
      <c r="AA7" s="4">
        <f>HLOOKUP($A7,Count[#All],AA$2,FALSE)</f>
        <v>33979</v>
      </c>
    </row>
    <row r="8" spans="1:27" x14ac:dyDescent="0.2">
      <c r="A8" s="2" t="str">
        <f>Info!L5</f>
        <v>WA505</v>
      </c>
      <c r="B8" s="4">
        <f>HLOOKUP($A8,Count[#All],B$2,FALSE)</f>
        <v>492</v>
      </c>
      <c r="C8" s="4">
        <f>HLOOKUP($A8,Count[#All],C$2,FALSE)</f>
        <v>494</v>
      </c>
      <c r="D8" s="4">
        <f>HLOOKUP($A8,Count[#All],D$2,FALSE)</f>
        <v>496</v>
      </c>
      <c r="E8" s="4">
        <f>HLOOKUP($A8,Count[#All],E$2,FALSE)</f>
        <v>498</v>
      </c>
      <c r="F8" s="4">
        <f>HLOOKUP($A8,Count[#All],F$2,FALSE)</f>
        <v>500</v>
      </c>
      <c r="G8" s="4">
        <f>HLOOKUP($A8,Count[#All],G$2,FALSE)</f>
        <v>502</v>
      </c>
      <c r="H8" s="4">
        <f>HLOOKUP($A8,Count[#All],H$2,FALSE)</f>
        <v>504</v>
      </c>
      <c r="I8" s="4">
        <f>HLOOKUP($A8,Count[#All],I$2,FALSE)</f>
        <v>506</v>
      </c>
      <c r="J8" s="4">
        <f>HLOOKUP($A8,Count[#All],J$2,FALSE)</f>
        <v>508</v>
      </c>
      <c r="K8" s="4">
        <f>HLOOKUP($A8,Count[#All],K$2,FALSE)</f>
        <v>510</v>
      </c>
      <c r="L8" s="4">
        <f>HLOOKUP($A8,Count[#All],L$2,FALSE)</f>
        <v>512</v>
      </c>
      <c r="M8" s="4">
        <f>HLOOKUP($A8,Count[#All],M$2,FALSE)</f>
        <v>514</v>
      </c>
      <c r="N8" s="4">
        <f>HLOOKUP($A8,Count[#All],N$2,FALSE)</f>
        <v>516</v>
      </c>
      <c r="O8" s="4">
        <f>HLOOKUP($A8,Count[#All],O$2,FALSE)</f>
        <v>518</v>
      </c>
      <c r="P8" s="4">
        <f>HLOOKUP($A8,Count[#All],P$2,FALSE)</f>
        <v>519</v>
      </c>
      <c r="Q8" s="4">
        <f>HLOOKUP($A8,Count[#All],Q$2,FALSE)</f>
        <v>521</v>
      </c>
      <c r="R8" s="4">
        <f>HLOOKUP($A8,Count[#All],R$2,FALSE)</f>
        <v>523</v>
      </c>
      <c r="S8" s="4">
        <f>HLOOKUP($A8,Count[#All],S$2,FALSE)</f>
        <v>525</v>
      </c>
      <c r="T8" s="4">
        <f>HLOOKUP($A8,Count[#All],T$2,FALSE)</f>
        <v>526</v>
      </c>
      <c r="U8" s="4">
        <f>HLOOKUP($A8,Count[#All],U$2,FALSE)</f>
        <v>528</v>
      </c>
      <c r="V8" s="4">
        <f>HLOOKUP($A8,Count[#All],V$2,FALSE)</f>
        <v>530</v>
      </c>
      <c r="W8" s="4">
        <f>HLOOKUP($A8,Count[#All],W$2,FALSE)</f>
        <v>531</v>
      </c>
      <c r="X8" s="4">
        <f>HLOOKUP($A8,Count[#All],X$2,FALSE)</f>
        <v>533</v>
      </c>
      <c r="Y8" s="4">
        <f>HLOOKUP($A8,Count[#All],Y$2,FALSE)</f>
        <v>534</v>
      </c>
      <c r="Z8" s="4">
        <f>HLOOKUP($A8,Count[#All],Z$2,FALSE)</f>
        <v>536</v>
      </c>
      <c r="AA8" s="4">
        <f>HLOOKUP($A8,Count[#All],AA$2,FALSE)</f>
        <v>537</v>
      </c>
    </row>
    <row r="9" spans="1:27" x14ac:dyDescent="0.2">
      <c r="A9" s="2" t="str">
        <f>Info!L6</f>
        <v>WA511</v>
      </c>
      <c r="B9" s="4">
        <f>HLOOKUP($A9,Count[#All],B$2,FALSE)</f>
        <v>101</v>
      </c>
      <c r="C9" s="4">
        <f>HLOOKUP($A9,Count[#All],C$2,FALSE)</f>
        <v>102</v>
      </c>
      <c r="D9" s="4">
        <f>HLOOKUP($A9,Count[#All],D$2,FALSE)</f>
        <v>103</v>
      </c>
      <c r="E9" s="4">
        <f>HLOOKUP($A9,Count[#All],E$2,FALSE)</f>
        <v>104</v>
      </c>
      <c r="F9" s="4">
        <f>HLOOKUP($A9,Count[#All],F$2,FALSE)</f>
        <v>104</v>
      </c>
      <c r="G9" s="4">
        <f>HLOOKUP($A9,Count[#All],G$2,FALSE)</f>
        <v>105</v>
      </c>
      <c r="H9" s="4">
        <f>HLOOKUP($A9,Count[#All],H$2,FALSE)</f>
        <v>106</v>
      </c>
      <c r="I9" s="4">
        <f>HLOOKUP($A9,Count[#All],I$2,FALSE)</f>
        <v>107</v>
      </c>
      <c r="J9" s="4">
        <f>HLOOKUP($A9,Count[#All],J$2,FALSE)</f>
        <v>108</v>
      </c>
      <c r="K9" s="4">
        <f>HLOOKUP($A9,Count[#All],K$2,FALSE)</f>
        <v>109</v>
      </c>
      <c r="L9" s="4">
        <f>HLOOKUP($A9,Count[#All],L$2,FALSE)</f>
        <v>110</v>
      </c>
      <c r="M9" s="4">
        <f>HLOOKUP($A9,Count[#All],M$2,FALSE)</f>
        <v>110</v>
      </c>
      <c r="N9" s="4">
        <f>HLOOKUP($A9,Count[#All],N$2,FALSE)</f>
        <v>111</v>
      </c>
      <c r="O9" s="4">
        <f>HLOOKUP($A9,Count[#All],O$2,FALSE)</f>
        <v>112</v>
      </c>
      <c r="P9" s="4">
        <f>HLOOKUP($A9,Count[#All],P$2,FALSE)</f>
        <v>113</v>
      </c>
      <c r="Q9" s="4">
        <f>HLOOKUP($A9,Count[#All],Q$2,FALSE)</f>
        <v>114</v>
      </c>
      <c r="R9" s="4">
        <f>HLOOKUP($A9,Count[#All],R$2,FALSE)</f>
        <v>114</v>
      </c>
      <c r="S9" s="4">
        <f>HLOOKUP($A9,Count[#All],S$2,FALSE)</f>
        <v>115</v>
      </c>
      <c r="T9" s="4">
        <f>HLOOKUP($A9,Count[#All],T$2,FALSE)</f>
        <v>116</v>
      </c>
      <c r="U9" s="4">
        <f>HLOOKUP($A9,Count[#All],U$2,FALSE)</f>
        <v>116</v>
      </c>
      <c r="V9" s="4">
        <f>HLOOKUP($A9,Count[#All],V$2,FALSE)</f>
        <v>117</v>
      </c>
      <c r="W9" s="4">
        <f>HLOOKUP($A9,Count[#All],W$2,FALSE)</f>
        <v>117</v>
      </c>
      <c r="X9" s="4">
        <f>HLOOKUP($A9,Count[#All],X$2,FALSE)</f>
        <v>118</v>
      </c>
      <c r="Y9" s="4">
        <f>HLOOKUP($A9,Count[#All],Y$2,FALSE)</f>
        <v>119</v>
      </c>
      <c r="Z9" s="4">
        <f>HLOOKUP($A9,Count[#All],Z$2,FALSE)</f>
        <v>119</v>
      </c>
      <c r="AA9" s="4">
        <f>HLOOKUP($A9,Count[#All],AA$2,FALSE)</f>
        <v>119</v>
      </c>
    </row>
    <row r="10" spans="1:27" x14ac:dyDescent="0.2">
      <c r="A10" s="2" t="str">
        <f>Info!L7</f>
        <v>WA570</v>
      </c>
      <c r="B10" s="4">
        <f>HLOOKUP($A10,Count[#All],B$2,FALSE)</f>
        <v>7</v>
      </c>
      <c r="C10" s="4">
        <f>HLOOKUP($A10,Count[#All],C$2,FALSE)</f>
        <v>7</v>
      </c>
      <c r="D10" s="4">
        <f>HLOOKUP($A10,Count[#All],D$2,FALSE)</f>
        <v>7</v>
      </c>
      <c r="E10" s="4">
        <f>HLOOKUP($A10,Count[#All],E$2,FALSE)</f>
        <v>7</v>
      </c>
      <c r="F10" s="4">
        <f>HLOOKUP($A10,Count[#All],F$2,FALSE)</f>
        <v>7</v>
      </c>
      <c r="G10" s="4">
        <f>HLOOKUP($A10,Count[#All],G$2,FALSE)</f>
        <v>7</v>
      </c>
      <c r="H10" s="4">
        <f>HLOOKUP($A10,Count[#All],H$2,FALSE)</f>
        <v>7</v>
      </c>
      <c r="I10" s="4">
        <f>HLOOKUP($A10,Count[#All],I$2,FALSE)</f>
        <v>7</v>
      </c>
      <c r="J10" s="4">
        <f>HLOOKUP($A10,Count[#All],J$2,FALSE)</f>
        <v>7</v>
      </c>
      <c r="K10" s="4">
        <f>HLOOKUP($A10,Count[#All],K$2,FALSE)</f>
        <v>7</v>
      </c>
      <c r="L10" s="4">
        <f>HLOOKUP($A10,Count[#All],L$2,FALSE)</f>
        <v>7</v>
      </c>
      <c r="M10" s="4">
        <f>HLOOKUP($A10,Count[#All],M$2,FALSE)</f>
        <v>7</v>
      </c>
      <c r="N10" s="4">
        <f>HLOOKUP($A10,Count[#All],N$2,FALSE)</f>
        <v>7</v>
      </c>
      <c r="O10" s="4">
        <f>HLOOKUP($A10,Count[#All],O$2,FALSE)</f>
        <v>7</v>
      </c>
      <c r="P10" s="4">
        <f>HLOOKUP($A10,Count[#All],P$2,FALSE)</f>
        <v>7</v>
      </c>
      <c r="Q10" s="4">
        <f>HLOOKUP($A10,Count[#All],Q$2,FALSE)</f>
        <v>7</v>
      </c>
      <c r="R10" s="4">
        <f>HLOOKUP($A10,Count[#All],R$2,FALSE)</f>
        <v>7</v>
      </c>
      <c r="S10" s="4">
        <f>HLOOKUP($A10,Count[#All],S$2,FALSE)</f>
        <v>7</v>
      </c>
      <c r="T10" s="4">
        <f>HLOOKUP($A10,Count[#All],T$2,FALSE)</f>
        <v>7</v>
      </c>
      <c r="U10" s="4">
        <f>HLOOKUP($A10,Count[#All],U$2,FALSE)</f>
        <v>7</v>
      </c>
      <c r="V10" s="4">
        <f>HLOOKUP($A10,Count[#All],V$2,FALSE)</f>
        <v>7</v>
      </c>
      <c r="W10" s="4">
        <f>HLOOKUP($A10,Count[#All],W$2,FALSE)</f>
        <v>7</v>
      </c>
      <c r="X10" s="4">
        <f>HLOOKUP($A10,Count[#All],X$2,FALSE)</f>
        <v>7</v>
      </c>
      <c r="Y10" s="4">
        <f>HLOOKUP($A10,Count[#All],Y$2,FALSE)</f>
        <v>7</v>
      </c>
      <c r="Z10" s="4">
        <f>HLOOKUP($A10,Count[#All],Z$2,FALSE)</f>
        <v>7</v>
      </c>
      <c r="AA10" s="4">
        <f>HLOOKUP($A10,Count[#All],AA$2,FALSE)</f>
        <v>6</v>
      </c>
    </row>
    <row r="11" spans="1:27" x14ac:dyDescent="0.2">
      <c r="A11" s="2" t="str">
        <f>Info!L8</f>
        <v>WA Non-Core</v>
      </c>
      <c r="B11" s="4">
        <f>HLOOKUP($A11,Count[#All],B$2,FALSE)</f>
        <v>175</v>
      </c>
      <c r="C11" s="4">
        <f>HLOOKUP($A11,Count[#All],C$2,FALSE)</f>
        <v>175</v>
      </c>
      <c r="D11" s="4">
        <f>HLOOKUP($A11,Count[#All],D$2,FALSE)</f>
        <v>175</v>
      </c>
      <c r="E11" s="4">
        <f>HLOOKUP($A11,Count[#All],E$2,FALSE)</f>
        <v>175</v>
      </c>
      <c r="F11" s="4">
        <f>HLOOKUP($A11,Count[#All],F$2,FALSE)</f>
        <v>175</v>
      </c>
      <c r="G11" s="4">
        <f>HLOOKUP($A11,Count[#All],G$2,FALSE)</f>
        <v>175</v>
      </c>
      <c r="H11" s="4">
        <f>HLOOKUP($A11,Count[#All],H$2,FALSE)</f>
        <v>175</v>
      </c>
      <c r="I11" s="4">
        <f>HLOOKUP($A11,Count[#All],I$2,FALSE)</f>
        <v>175</v>
      </c>
      <c r="J11" s="4">
        <f>HLOOKUP($A11,Count[#All],J$2,FALSE)</f>
        <v>175</v>
      </c>
      <c r="K11" s="4">
        <f>HLOOKUP($A11,Count[#All],K$2,FALSE)</f>
        <v>175</v>
      </c>
      <c r="L11" s="4">
        <f>HLOOKUP($A11,Count[#All],L$2,FALSE)</f>
        <v>175</v>
      </c>
      <c r="M11" s="4">
        <f>HLOOKUP($A11,Count[#All],M$2,FALSE)</f>
        <v>175</v>
      </c>
      <c r="N11" s="4">
        <f>HLOOKUP($A11,Count[#All],N$2,FALSE)</f>
        <v>175</v>
      </c>
      <c r="O11" s="4">
        <f>HLOOKUP($A11,Count[#All],O$2,FALSE)</f>
        <v>175</v>
      </c>
      <c r="P11" s="4">
        <f>HLOOKUP($A11,Count[#All],P$2,FALSE)</f>
        <v>175</v>
      </c>
      <c r="Q11" s="4">
        <f>HLOOKUP($A11,Count[#All],Q$2,FALSE)</f>
        <v>175</v>
      </c>
      <c r="R11" s="4">
        <f>HLOOKUP($A11,Count[#All],R$2,FALSE)</f>
        <v>175</v>
      </c>
      <c r="S11" s="4">
        <f>HLOOKUP($A11,Count[#All],S$2,FALSE)</f>
        <v>175</v>
      </c>
      <c r="T11" s="4">
        <f>HLOOKUP($A11,Count[#All],T$2,FALSE)</f>
        <v>175</v>
      </c>
      <c r="U11" s="4">
        <f>HLOOKUP($A11,Count[#All],U$2,FALSE)</f>
        <v>175</v>
      </c>
      <c r="V11" s="4">
        <f>HLOOKUP($A11,Count[#All],V$2,FALSE)</f>
        <v>175</v>
      </c>
      <c r="W11" s="4">
        <f>HLOOKUP($A11,Count[#All],W$2,FALSE)</f>
        <v>175</v>
      </c>
      <c r="X11" s="4">
        <f>HLOOKUP($A11,Count[#All],X$2,FALSE)</f>
        <v>175</v>
      </c>
      <c r="Y11" s="4">
        <f>HLOOKUP($A11,Count[#All],Y$2,FALSE)</f>
        <v>175</v>
      </c>
      <c r="Z11" s="4">
        <f>HLOOKUP($A11,Count[#All],Z$2,FALSE)</f>
        <v>175</v>
      </c>
      <c r="AA11" s="4">
        <f>HLOOKUP($A11,Count[#All],AA$2,FALSE)</f>
        <v>175</v>
      </c>
    </row>
    <row r="12" spans="1:27" x14ac:dyDescent="0.2">
      <c r="A12" s="2" t="str">
        <f>Info!L9</f>
        <v>WA503 - LI</v>
      </c>
      <c r="B12" s="4">
        <f>HLOOKUP($A12,Count[#All],B$2,FALSE)</f>
        <v>12500</v>
      </c>
      <c r="C12" s="4">
        <f>HLOOKUP($A12,Count[#All],C$2,FALSE)</f>
        <v>17250</v>
      </c>
      <c r="D12" s="4">
        <f>HLOOKUP($A12,Count[#All],D$2,FALSE)</f>
        <v>22000</v>
      </c>
      <c r="E12" s="4">
        <f>HLOOKUP($A12,Count[#All],E$2,FALSE)</f>
        <v>26750</v>
      </c>
      <c r="F12" s="4">
        <f>HLOOKUP($A12,Count[#All],F$2,FALSE)</f>
        <v>31500</v>
      </c>
      <c r="G12" s="4">
        <f>HLOOKUP($A12,Count[#All],G$2,FALSE)</f>
        <v>36250</v>
      </c>
      <c r="H12" s="4">
        <f>HLOOKUP($A12,Count[#All],H$2,FALSE)</f>
        <v>41000</v>
      </c>
      <c r="I12" s="4">
        <f>HLOOKUP($A12,Count[#All],I$2,FALSE)</f>
        <v>45750</v>
      </c>
      <c r="J12" s="4">
        <f>HLOOKUP($A12,Count[#All],J$2,FALSE)</f>
        <v>50500</v>
      </c>
      <c r="K12" s="4">
        <f>HLOOKUP($A12,Count[#All],K$2,FALSE)</f>
        <v>55250</v>
      </c>
      <c r="L12" s="4">
        <f>HLOOKUP($A12,Count[#All],L$2,FALSE)</f>
        <v>60000</v>
      </c>
      <c r="M12" s="4">
        <f>HLOOKUP($A12,Count[#All],M$2,FALSE)</f>
        <v>60000</v>
      </c>
      <c r="N12" s="4">
        <f>HLOOKUP($A12,Count[#All],N$2,FALSE)</f>
        <v>60000</v>
      </c>
      <c r="O12" s="4">
        <f>HLOOKUP($A12,Count[#All],O$2,FALSE)</f>
        <v>60000</v>
      </c>
      <c r="P12" s="4">
        <f>HLOOKUP($A12,Count[#All],P$2,FALSE)</f>
        <v>60000</v>
      </c>
      <c r="Q12" s="4">
        <f>HLOOKUP($A12,Count[#All],Q$2,FALSE)</f>
        <v>60000</v>
      </c>
      <c r="R12" s="4">
        <f>HLOOKUP($A12,Count[#All],R$2,FALSE)</f>
        <v>60000</v>
      </c>
      <c r="S12" s="4">
        <f>HLOOKUP($A12,Count[#All],S$2,FALSE)</f>
        <v>60000</v>
      </c>
      <c r="T12" s="4">
        <f>HLOOKUP($A12,Count[#All],T$2,FALSE)</f>
        <v>60000</v>
      </c>
      <c r="U12" s="4">
        <f>HLOOKUP($A12,Count[#All],U$2,FALSE)</f>
        <v>60000</v>
      </c>
      <c r="V12" s="4">
        <f>HLOOKUP($A12,Count[#All],V$2,FALSE)</f>
        <v>60000</v>
      </c>
      <c r="W12" s="4">
        <f>HLOOKUP($A12,Count[#All],W$2,FALSE)</f>
        <v>60000</v>
      </c>
      <c r="X12" s="4">
        <f>HLOOKUP($A12,Count[#All],X$2,FALSE)</f>
        <v>60000</v>
      </c>
      <c r="Y12" s="4">
        <f>HLOOKUP($A12,Count[#All],Y$2,FALSE)</f>
        <v>60000</v>
      </c>
      <c r="Z12" s="4">
        <f>HLOOKUP($A12,Count[#All],Z$2,FALSE)</f>
        <v>60000</v>
      </c>
      <c r="AA12" s="4">
        <f>HLOOKUP($A12,Count[#All],AA$2,FALSE)</f>
        <v>60000</v>
      </c>
    </row>
    <row r="13" spans="1:27" x14ac:dyDescent="0.2">
      <c r="A13" s="2" t="s">
        <v>2</v>
      </c>
      <c r="B13" s="4">
        <f>SUM(B6:B10)</f>
        <v>222080</v>
      </c>
      <c r="C13" s="4">
        <f t="shared" ref="C13:AA13" si="1">SUM(C6:C10)</f>
        <v>217333</v>
      </c>
      <c r="D13" s="4">
        <f t="shared" si="1"/>
        <v>212748</v>
      </c>
      <c r="E13" s="4">
        <f t="shared" si="1"/>
        <v>208235</v>
      </c>
      <c r="F13" s="4">
        <f t="shared" si="1"/>
        <v>203722</v>
      </c>
      <c r="G13" s="4">
        <f t="shared" si="1"/>
        <v>199214</v>
      </c>
      <c r="H13" s="4">
        <f t="shared" si="1"/>
        <v>194708</v>
      </c>
      <c r="I13" s="4">
        <f t="shared" si="1"/>
        <v>190206</v>
      </c>
      <c r="J13" s="4">
        <f t="shared" si="1"/>
        <v>185705</v>
      </c>
      <c r="K13" s="4">
        <f t="shared" si="1"/>
        <v>181208</v>
      </c>
      <c r="L13" s="4">
        <f t="shared" si="1"/>
        <v>176713</v>
      </c>
      <c r="M13" s="4">
        <f t="shared" si="1"/>
        <v>176971</v>
      </c>
      <c r="N13" s="4">
        <f t="shared" si="1"/>
        <v>177231</v>
      </c>
      <c r="O13" s="4">
        <f t="shared" si="1"/>
        <v>177495</v>
      </c>
      <c r="P13" s="4">
        <f t="shared" si="1"/>
        <v>177761</v>
      </c>
      <c r="Q13" s="4">
        <f t="shared" si="1"/>
        <v>178033</v>
      </c>
      <c r="R13" s="4">
        <f t="shared" si="1"/>
        <v>178304</v>
      </c>
      <c r="S13" s="4">
        <f t="shared" si="1"/>
        <v>178581</v>
      </c>
      <c r="T13" s="4">
        <f t="shared" si="1"/>
        <v>178859</v>
      </c>
      <c r="U13" s="4">
        <f t="shared" si="1"/>
        <v>179144</v>
      </c>
      <c r="V13" s="4">
        <f t="shared" si="1"/>
        <v>179429</v>
      </c>
      <c r="W13" s="4">
        <f t="shared" si="1"/>
        <v>179716</v>
      </c>
      <c r="X13" s="4">
        <f t="shared" si="1"/>
        <v>180008</v>
      </c>
      <c r="Y13" s="4">
        <f t="shared" si="1"/>
        <v>180306</v>
      </c>
      <c r="Z13" s="4">
        <f t="shared" si="1"/>
        <v>180605</v>
      </c>
      <c r="AA13" s="4">
        <f t="shared" si="1"/>
        <v>180906</v>
      </c>
    </row>
    <row r="16" spans="1:27" x14ac:dyDescent="0.2">
      <c r="A16" s="3" t="s">
        <v>19</v>
      </c>
    </row>
    <row r="17" spans="1:27" x14ac:dyDescent="0.2">
      <c r="A17" s="2" t="str">
        <f t="shared" ref="A17:A23" si="2">A6</f>
        <v>WA503</v>
      </c>
      <c r="B17" s="4">
        <f>HLOOKUP($A17,Load[#All],B$2,FALSE)</f>
        <v>12928403.218293454</v>
      </c>
      <c r="C17" s="4">
        <f>HLOOKUP($A17,Load[#All],C$2,FALSE)</f>
        <v>12412545.729257129</v>
      </c>
      <c r="D17" s="4">
        <f>HLOOKUP($A17,Load[#All],D$2,FALSE)</f>
        <v>12241222.528032051</v>
      </c>
      <c r="E17" s="4">
        <f>HLOOKUP($A17,Load[#All],E$2,FALSE)</f>
        <v>11863684.538638595</v>
      </c>
      <c r="F17" s="4">
        <f>HLOOKUP($A17,Load[#All],F$2,FALSE)</f>
        <v>11714215.625481797</v>
      </c>
      <c r="G17" s="4">
        <f>HLOOKUP($A17,Load[#All],G$2,FALSE)</f>
        <v>11296415.549138736</v>
      </c>
      <c r="H17" s="4">
        <f>HLOOKUP($A17,Load[#All],H$2,FALSE)</f>
        <v>10790166.646906599</v>
      </c>
      <c r="I17" s="4">
        <f>HLOOKUP($A17,Load[#All],I$2,FALSE)</f>
        <v>10710491.584202314</v>
      </c>
      <c r="J17" s="4">
        <f>HLOOKUP($A17,Load[#All],J$2,FALSE)</f>
        <v>10141845.564940562</v>
      </c>
      <c r="K17" s="4">
        <f>HLOOKUP($A17,Load[#All],K$2,FALSE)</f>
        <v>9809103.3813444935</v>
      </c>
      <c r="L17" s="4">
        <f>HLOOKUP($A17,Load[#All],L$2,FALSE)</f>
        <v>9523234.9587248545</v>
      </c>
      <c r="M17" s="4">
        <f>HLOOKUP($A17,Load[#All],M$2,FALSE)</f>
        <v>9472669.5636938736</v>
      </c>
      <c r="N17" s="4">
        <f>HLOOKUP($A17,Load[#All],N$2,FALSE)</f>
        <v>9509566.7620439213</v>
      </c>
      <c r="O17" s="4">
        <f>HLOOKUP($A17,Load[#All],O$2,FALSE)</f>
        <v>9587237.9048407748</v>
      </c>
      <c r="P17" s="4">
        <f>HLOOKUP($A17,Load[#All],P$2,FALSE)</f>
        <v>9388019.5427826364</v>
      </c>
      <c r="Q17" s="4">
        <f>HLOOKUP($A17,Load[#All],Q$2,FALSE)</f>
        <v>9430841.5895746686</v>
      </c>
      <c r="R17" s="4">
        <f>HLOOKUP($A17,Load[#All],R$2,FALSE)</f>
        <v>9385675.5405648127</v>
      </c>
      <c r="S17" s="4">
        <f>HLOOKUP($A17,Load[#All],S$2,FALSE)</f>
        <v>9326753.6618006453</v>
      </c>
      <c r="T17" s="4">
        <f>HLOOKUP($A17,Load[#All],T$2,FALSE)</f>
        <v>9420018.5090958308</v>
      </c>
      <c r="U17" s="4">
        <f>HLOOKUP($A17,Load[#All],U$2,FALSE)</f>
        <v>9308873.263948746</v>
      </c>
      <c r="V17" s="4">
        <f>HLOOKUP($A17,Load[#All],V$2,FALSE)</f>
        <v>9300736.9388333578</v>
      </c>
      <c r="W17" s="4">
        <f>HLOOKUP($A17,Load[#All],W$2,FALSE)</f>
        <v>9201126.0490338821</v>
      </c>
      <c r="X17" s="4">
        <f>HLOOKUP($A17,Load[#All],X$2,FALSE)</f>
        <v>9212447.7224224247</v>
      </c>
      <c r="Y17" s="4">
        <f>HLOOKUP($A17,Load[#All],Y$2,FALSE)</f>
        <v>9328865.1527143046</v>
      </c>
      <c r="Z17" s="4">
        <f>HLOOKUP($A17,Load[#All],Z$2,FALSE)</f>
        <v>9167380.63011517</v>
      </c>
      <c r="AA17" s="4">
        <f>HLOOKUP($A17,Load[#All],AA$2,FALSE)</f>
        <v>9222642.6186252888</v>
      </c>
    </row>
    <row r="18" spans="1:27" x14ac:dyDescent="0.2">
      <c r="A18" s="2" t="str">
        <f t="shared" si="2"/>
        <v>WA504</v>
      </c>
      <c r="B18" s="4">
        <f>HLOOKUP($A18,Load[#All],B$2,FALSE)</f>
        <v>9957240.9327077959</v>
      </c>
      <c r="C18" s="4">
        <f>HLOOKUP($A18,Load[#All],C$2,FALSE)</f>
        <v>9814387.0116889961</v>
      </c>
      <c r="D18" s="4">
        <f>HLOOKUP($A18,Load[#All],D$2,FALSE)</f>
        <v>9901320.454456551</v>
      </c>
      <c r="E18" s="4">
        <f>HLOOKUP($A18,Load[#All],E$2,FALSE)</f>
        <v>9863645.3774843477</v>
      </c>
      <c r="F18" s="4">
        <f>HLOOKUP($A18,Load[#All],F$2,FALSE)</f>
        <v>9989062.3807846662</v>
      </c>
      <c r="G18" s="4">
        <f>HLOOKUP($A18,Load[#All],G$2,FALSE)</f>
        <v>9921323.3759735525</v>
      </c>
      <c r="H18" s="4">
        <f>HLOOKUP($A18,Load[#All],H$2,FALSE)</f>
        <v>9776074.2402044032</v>
      </c>
      <c r="I18" s="4">
        <f>HLOOKUP($A18,Load[#All],I$2,FALSE)</f>
        <v>9962857.2535591014</v>
      </c>
      <c r="J18" s="4">
        <f>HLOOKUP($A18,Load[#All],J$2,FALSE)</f>
        <v>9755945.376797976</v>
      </c>
      <c r="K18" s="4">
        <f>HLOOKUP($A18,Load[#All],K$2,FALSE)</f>
        <v>9735145.0877082571</v>
      </c>
      <c r="L18" s="4">
        <f>HLOOKUP($A18,Load[#All],L$2,FALSE)</f>
        <v>9753709.4432124794</v>
      </c>
      <c r="M18" s="4">
        <f>HLOOKUP($A18,Load[#All],M$2,FALSE)</f>
        <v>9722226.04930076</v>
      </c>
      <c r="N18" s="4">
        <f>HLOOKUP($A18,Load[#All],N$2,FALSE)</f>
        <v>9745122.0208261982</v>
      </c>
      <c r="O18" s="4">
        <f>HLOOKUP($A18,Load[#All],O$2,FALSE)</f>
        <v>9813913.8926111385</v>
      </c>
      <c r="P18" s="4">
        <f>HLOOKUP($A18,Load[#All],P$2,FALSE)</f>
        <v>9646173.3587605953</v>
      </c>
      <c r="Q18" s="4">
        <f>HLOOKUP($A18,Load[#All],Q$2,FALSE)</f>
        <v>9688018.8265843913</v>
      </c>
      <c r="R18" s="4">
        <f>HLOOKUP($A18,Load[#All],R$2,FALSE)</f>
        <v>9652059.8567198589</v>
      </c>
      <c r="S18" s="4">
        <f>HLOOKUP($A18,Load[#All],S$2,FALSE)</f>
        <v>9596518.9718040973</v>
      </c>
      <c r="T18" s="4">
        <f>HLOOKUP($A18,Load[#All],T$2,FALSE)</f>
        <v>9683749.6665947232</v>
      </c>
      <c r="U18" s="4">
        <f>HLOOKUP($A18,Load[#All],U$2,FALSE)</f>
        <v>9602290.6291864738</v>
      </c>
      <c r="V18" s="4">
        <f>HLOOKUP($A18,Load[#All],V$2,FALSE)</f>
        <v>9607839.6109634247</v>
      </c>
      <c r="W18" s="4">
        <f>HLOOKUP($A18,Load[#All],W$2,FALSE)</f>
        <v>9521212.6308039408</v>
      </c>
      <c r="X18" s="4">
        <f>HLOOKUP($A18,Load[#All],X$2,FALSE)</f>
        <v>9529206.8620089255</v>
      </c>
      <c r="Y18" s="4">
        <f>HLOOKUP($A18,Load[#All],Y$2,FALSE)</f>
        <v>9640984.3881974015</v>
      </c>
      <c r="Z18" s="4">
        <f>HLOOKUP($A18,Load[#All],Z$2,FALSE)</f>
        <v>9496493.3098973781</v>
      </c>
      <c r="AA18" s="4">
        <f>HLOOKUP($A18,Load[#All],AA$2,FALSE)</f>
        <v>9554138.8982778452</v>
      </c>
    </row>
    <row r="19" spans="1:27" x14ac:dyDescent="0.2">
      <c r="A19" s="2" t="str">
        <f t="shared" si="2"/>
        <v>WA505</v>
      </c>
      <c r="B19" s="4">
        <f>HLOOKUP($A19,Load[#All],B$2,FALSE)</f>
        <v>1384668.5857393919</v>
      </c>
      <c r="C19" s="4">
        <f>HLOOKUP($A19,Load[#All],C$2,FALSE)</f>
        <v>1379253.1949753077</v>
      </c>
      <c r="D19" s="4">
        <f>HLOOKUP($A19,Load[#All],D$2,FALSE)</f>
        <v>1399087.0930901689</v>
      </c>
      <c r="E19" s="4">
        <f>HLOOKUP($A19,Load[#All],E$2,FALSE)</f>
        <v>1405728.3308322607</v>
      </c>
      <c r="F19" s="4">
        <f>HLOOKUP($A19,Load[#All],F$2,FALSE)</f>
        <v>1417032.1904515158</v>
      </c>
      <c r="G19" s="4">
        <f>HLOOKUP($A19,Load[#All],G$2,FALSE)</f>
        <v>1416693.3568001678</v>
      </c>
      <c r="H19" s="4">
        <f>HLOOKUP($A19,Load[#All],H$2,FALSE)</f>
        <v>1403466.6249739532</v>
      </c>
      <c r="I19" s="4">
        <f>HLOOKUP($A19,Load[#All],I$2,FALSE)</f>
        <v>1434692.2165223695</v>
      </c>
      <c r="J19" s="4">
        <f>HLOOKUP($A19,Load[#All],J$2,FALSE)</f>
        <v>1417650.3464670081</v>
      </c>
      <c r="K19" s="4">
        <f>HLOOKUP($A19,Load[#All],K$2,FALSE)</f>
        <v>1419386.0129956559</v>
      </c>
      <c r="L19" s="4">
        <f>HLOOKUP($A19,Load[#All],L$2,FALSE)</f>
        <v>1424111.2185643932</v>
      </c>
      <c r="M19" s="4">
        <f>HLOOKUP($A19,Load[#All],M$2,FALSE)</f>
        <v>1431893.1962681981</v>
      </c>
      <c r="N19" s="4">
        <f>HLOOKUP($A19,Load[#All],N$2,FALSE)</f>
        <v>1436982.075434034</v>
      </c>
      <c r="O19" s="4">
        <f>HLOOKUP($A19,Load[#All],O$2,FALSE)</f>
        <v>1449620.0135392225</v>
      </c>
      <c r="P19" s="4">
        <f>HLOOKUP($A19,Load[#All],P$2,FALSE)</f>
        <v>1438002.3256008371</v>
      </c>
      <c r="Q19" s="4">
        <f>HLOOKUP($A19,Load[#All],Q$2,FALSE)</f>
        <v>1443287.6211335431</v>
      </c>
      <c r="R19" s="4">
        <f>HLOOKUP($A19,Load[#All],R$2,FALSE)</f>
        <v>1437520.025609012</v>
      </c>
      <c r="S19" s="4">
        <f>HLOOKUP($A19,Load[#All],S$2,FALSE)</f>
        <v>1432537.443240846</v>
      </c>
      <c r="T19" s="4">
        <f>HLOOKUP($A19,Load[#All],T$2,FALSE)</f>
        <v>1444249.6594387153</v>
      </c>
      <c r="U19" s="4">
        <f>HLOOKUP($A19,Load[#All],U$2,FALSE)</f>
        <v>1409974.1257535929</v>
      </c>
      <c r="V19" s="4">
        <f>HLOOKUP($A19,Load[#All],V$2,FALSE)</f>
        <v>1406283.4185473241</v>
      </c>
      <c r="W19" s="4">
        <f>HLOOKUP($A19,Load[#All],W$2,FALSE)</f>
        <v>1411912.1551081506</v>
      </c>
      <c r="X19" s="4">
        <f>HLOOKUP($A19,Load[#All],X$2,FALSE)</f>
        <v>1427239.0605295738</v>
      </c>
      <c r="Y19" s="4">
        <f>HLOOKUP($A19,Load[#All],Y$2,FALSE)</f>
        <v>1433894.9885306137</v>
      </c>
      <c r="Z19" s="4">
        <f>HLOOKUP($A19,Load[#All],Z$2,FALSE)</f>
        <v>1411771.6340354655</v>
      </c>
      <c r="AA19" s="4">
        <f>HLOOKUP($A19,Load[#All],AA$2,FALSE)</f>
        <v>1416768.746640031</v>
      </c>
    </row>
    <row r="20" spans="1:27" x14ac:dyDescent="0.2">
      <c r="A20" s="2" t="str">
        <f t="shared" si="2"/>
        <v>WA511</v>
      </c>
      <c r="B20" s="4">
        <f>HLOOKUP($A20,Load[#All],B$2,FALSE)</f>
        <v>1940190.0332634225</v>
      </c>
      <c r="C20" s="4">
        <f>HLOOKUP($A20,Load[#All],C$2,FALSE)</f>
        <v>1960502.945186629</v>
      </c>
      <c r="D20" s="4">
        <f>HLOOKUP($A20,Load[#All],D$2,FALSE)</f>
        <v>2022819.624095703</v>
      </c>
      <c r="E20" s="4">
        <f>HLOOKUP($A20,Load[#All],E$2,FALSE)</f>
        <v>2059972.0257765716</v>
      </c>
      <c r="F20" s="4">
        <f>HLOOKUP($A20,Load[#All],F$2,FALSE)</f>
        <v>2094493.4630524551</v>
      </c>
      <c r="G20" s="4">
        <f>HLOOKUP($A20,Load[#All],G$2,FALSE)</f>
        <v>2102350.5398203828</v>
      </c>
      <c r="H20" s="4">
        <f>HLOOKUP($A20,Load[#All],H$2,FALSE)</f>
        <v>2104515.4716036674</v>
      </c>
      <c r="I20" s="4">
        <f>HLOOKUP($A20,Load[#All],I$2,FALSE)</f>
        <v>2185422.5130484598</v>
      </c>
      <c r="J20" s="4">
        <f>HLOOKUP($A20,Load[#All],J$2,FALSE)</f>
        <v>2181025.5794636142</v>
      </c>
      <c r="K20" s="4">
        <f>HLOOKUP($A20,Load[#All],K$2,FALSE)</f>
        <v>2202616.7184030316</v>
      </c>
      <c r="L20" s="4">
        <f>HLOOKUP($A20,Load[#All],L$2,FALSE)</f>
        <v>2237404.9350796784</v>
      </c>
      <c r="M20" s="4">
        <f>HLOOKUP($A20,Load[#All],M$2,FALSE)</f>
        <v>2277397.13426279</v>
      </c>
      <c r="N20" s="4">
        <f>HLOOKUP($A20,Load[#All],N$2,FALSE)</f>
        <v>2310684.0272821137</v>
      </c>
      <c r="O20" s="4">
        <f>HLOOKUP($A20,Load[#All],O$2,FALSE)</f>
        <v>2357975.6044324692</v>
      </c>
      <c r="P20" s="4">
        <f>HLOOKUP($A20,Load[#All],P$2,FALSE)</f>
        <v>2357324.2497417117</v>
      </c>
      <c r="Q20" s="4">
        <f>HLOOKUP($A20,Load[#All],Q$2,FALSE)</f>
        <v>2385565.4009412788</v>
      </c>
      <c r="R20" s="4">
        <f>HLOOKUP($A20,Load[#All],R$2,FALSE)</f>
        <v>2394009.1223958931</v>
      </c>
      <c r="S20" s="4">
        <f>HLOOKUP($A20,Load[#All],S$2,FALSE)</f>
        <v>2406102.7669723672</v>
      </c>
      <c r="T20" s="4">
        <f>HLOOKUP($A20,Load[#All],T$2,FALSE)</f>
        <v>2451611.4043281376</v>
      </c>
      <c r="U20" s="4">
        <f>HLOOKUP($A20,Load[#All],U$2,FALSE)</f>
        <v>2352450.7451935136</v>
      </c>
      <c r="V20" s="4">
        <f>HLOOKUP($A20,Load[#All],V$2,FALSE)</f>
        <v>2359410.3152776575</v>
      </c>
      <c r="W20" s="4">
        <f>HLOOKUP($A20,Load[#All],W$2,FALSE)</f>
        <v>2391635.7836150993</v>
      </c>
      <c r="X20" s="4">
        <f>HLOOKUP($A20,Load[#All],X$2,FALSE)</f>
        <v>2468129.2438552952</v>
      </c>
      <c r="Y20" s="4">
        <f>HLOOKUP($A20,Load[#All],Y$2,FALSE)</f>
        <v>2493181.0556233306</v>
      </c>
      <c r="Z20" s="4">
        <f>HLOOKUP($A20,Load[#All],Z$2,FALSE)</f>
        <v>2451387.7663591593</v>
      </c>
      <c r="AA20" s="4">
        <f>HLOOKUP($A20,Load[#All],AA$2,FALSE)</f>
        <v>2471857.3015186</v>
      </c>
    </row>
    <row r="21" spans="1:27" x14ac:dyDescent="0.2">
      <c r="A21" s="2" t="str">
        <f t="shared" si="2"/>
        <v>WA570</v>
      </c>
      <c r="B21" s="4">
        <f>HLOOKUP($A21,Load[#All],B$2,FALSE)</f>
        <v>177373.31078931916</v>
      </c>
      <c r="C21" s="4">
        <f>HLOOKUP($A21,Load[#All],C$2,FALSE)</f>
        <v>173994.0501674822</v>
      </c>
      <c r="D21" s="4">
        <f>HLOOKUP($A21,Load[#All],D$2,FALSE)</f>
        <v>175774.67714984962</v>
      </c>
      <c r="E21" s="4">
        <f>HLOOKUP($A21,Load[#All],E$2,FALSE)</f>
        <v>174899.13357415854</v>
      </c>
      <c r="F21" s="4">
        <f>HLOOKUP($A21,Load[#All],F$2,FALSE)</f>
        <v>176759.62858903981</v>
      </c>
      <c r="G21" s="4">
        <f>HLOOKUP($A21,Load[#All],G$2,FALSE)</f>
        <v>175921.15136397583</v>
      </c>
      <c r="H21" s="4">
        <f>HLOOKUP($A21,Load[#All],H$2,FALSE)</f>
        <v>173610.49404465946</v>
      </c>
      <c r="I21" s="4">
        <f>HLOOKUP($A21,Load[#All],I$2,FALSE)</f>
        <v>176378.54561485283</v>
      </c>
      <c r="J21" s="4">
        <f>HLOOKUP($A21,Load[#All],J$2,FALSE)</f>
        <v>172809.24179768117</v>
      </c>
      <c r="K21" s="4">
        <f>HLOOKUP($A21,Load[#All],K$2,FALSE)</f>
        <v>172834.47180708704</v>
      </c>
      <c r="L21" s="4">
        <f>HLOOKUP($A21,Load[#All],L$2,FALSE)</f>
        <v>172504.76194810052</v>
      </c>
      <c r="M21" s="4">
        <f>HLOOKUP($A21,Load[#All],M$2,FALSE)</f>
        <v>172201.60550303743</v>
      </c>
      <c r="N21" s="4">
        <f>HLOOKUP($A21,Load[#All],N$2,FALSE)</f>
        <v>172361.66190014774</v>
      </c>
      <c r="O21" s="4">
        <f>HLOOKUP($A21,Load[#All],O$2,FALSE)</f>
        <v>174113.78859138809</v>
      </c>
      <c r="P21" s="4">
        <f>HLOOKUP($A21,Load[#All],P$2,FALSE)</f>
        <v>171201.11571047566</v>
      </c>
      <c r="Q21" s="4">
        <f>HLOOKUP($A21,Load[#All],Q$2,FALSE)</f>
        <v>171407.93096273157</v>
      </c>
      <c r="R21" s="4">
        <f>HLOOKUP($A21,Load[#All],R$2,FALSE)</f>
        <v>170381.04839755539</v>
      </c>
      <c r="S21" s="4">
        <f>HLOOKUP($A21,Load[#All],S$2,FALSE)</f>
        <v>169866.73552699896</v>
      </c>
      <c r="T21" s="4">
        <f>HLOOKUP($A21,Load[#All],T$2,FALSE)</f>
        <v>171391.32217554998</v>
      </c>
      <c r="U21" s="4">
        <f>HLOOKUP($A21,Load[#All],U$2,FALSE)</f>
        <v>169579.66056018596</v>
      </c>
      <c r="V21" s="4">
        <f>HLOOKUP($A21,Load[#All],V$2,FALSE)</f>
        <v>169867.84309901227</v>
      </c>
      <c r="W21" s="4">
        <f>HLOOKUP($A21,Load[#All],W$2,FALSE)</f>
        <v>168455.12220768654</v>
      </c>
      <c r="X21" s="4">
        <f>HLOOKUP($A21,Load[#All],X$2,FALSE)</f>
        <v>168353.98351466982</v>
      </c>
      <c r="Y21" s="4">
        <f>HLOOKUP($A21,Load[#All],Y$2,FALSE)</f>
        <v>170053.81952107153</v>
      </c>
      <c r="Z21" s="4">
        <f>HLOOKUP($A21,Load[#All],Z$2,FALSE)</f>
        <v>167790.75353365144</v>
      </c>
      <c r="AA21" s="4">
        <f>HLOOKUP($A21,Load[#All],AA$2,FALSE)</f>
        <v>168882.74114822113</v>
      </c>
    </row>
    <row r="22" spans="1:27" x14ac:dyDescent="0.2">
      <c r="A22" s="2" t="str">
        <f t="shared" si="2"/>
        <v>WA Non-Core</v>
      </c>
      <c r="B22" s="4">
        <f>HLOOKUP($A22,Load[#All],B$2,FALSE)</f>
        <v>10518950.673131667</v>
      </c>
      <c r="C22" s="4">
        <f>HLOOKUP($A22,Load[#All],C$2,FALSE)</f>
        <v>10571545.426497309</v>
      </c>
      <c r="D22" s="4">
        <f>HLOOKUP($A22,Load[#All],D$2,FALSE)</f>
        <v>10624403.153629787</v>
      </c>
      <c r="E22" s="4">
        <f>HLOOKUP($A22,Load[#All],E$2,FALSE)</f>
        <v>10677525.169397939</v>
      </c>
      <c r="F22" s="4">
        <f>HLOOKUP($A22,Load[#All],F$2,FALSE)</f>
        <v>10730912.795244936</v>
      </c>
      <c r="G22" s="4">
        <f>HLOOKUP($A22,Load[#All],G$2,FALSE)</f>
        <v>10784567.359221166</v>
      </c>
      <c r="H22" s="4">
        <f>HLOOKUP($A22,Load[#All],H$2,FALSE)</f>
        <v>10838490.196017269</v>
      </c>
      <c r="I22" s="4">
        <f>HLOOKUP($A22,Load[#All],I$2,FALSE)</f>
        <v>10892682.646997347</v>
      </c>
      <c r="J22" s="4">
        <f>HLOOKUP($A22,Load[#All],J$2,FALSE)</f>
        <v>10947146.060232339</v>
      </c>
      <c r="K22" s="4">
        <f>HLOOKUP($A22,Load[#All],K$2,FALSE)</f>
        <v>11001881.79053349</v>
      </c>
      <c r="L22" s="4">
        <f>HLOOKUP($A22,Load[#All],L$2,FALSE)</f>
        <v>11056891.199486161</v>
      </c>
      <c r="M22" s="4">
        <f>HLOOKUP($A22,Load[#All],M$2,FALSE)</f>
        <v>11112175.655483589</v>
      </c>
      <c r="N22" s="4">
        <f>HLOOKUP($A22,Load[#All],N$2,FALSE)</f>
        <v>11167736.533761002</v>
      </c>
      <c r="O22" s="4">
        <f>HLOOKUP($A22,Load[#All],O$2,FALSE)</f>
        <v>11223575.216429804</v>
      </c>
      <c r="P22" s="4">
        <f>HLOOKUP($A22,Load[#All],P$2,FALSE)</f>
        <v>11279693.092511948</v>
      </c>
      <c r="Q22" s="4">
        <f>HLOOKUP($A22,Load[#All],Q$2,FALSE)</f>
        <v>11336091.557974521</v>
      </c>
      <c r="R22" s="4">
        <f>HLOOKUP($A22,Load[#All],R$2,FALSE)</f>
        <v>11392772.015764382</v>
      </c>
      <c r="S22" s="4">
        <f>HLOOKUP($A22,Load[#All],S$2,FALSE)</f>
        <v>11449735.875843199</v>
      </c>
      <c r="T22" s="4">
        <f>HLOOKUP($A22,Load[#All],T$2,FALSE)</f>
        <v>11506984.555222422</v>
      </c>
      <c r="U22" s="4">
        <f>HLOOKUP($A22,Load[#All],U$2,FALSE)</f>
        <v>11564519.477998547</v>
      </c>
      <c r="V22" s="4">
        <f>HLOOKUP($A22,Load[#All],V$2,FALSE)</f>
        <v>11622342.075388523</v>
      </c>
      <c r="W22" s="4">
        <f>HLOOKUP($A22,Load[#All],W$2,FALSE)</f>
        <v>11680453.785765473</v>
      </c>
      <c r="X22" s="4">
        <f>HLOOKUP($A22,Load[#All],X$2,FALSE)</f>
        <v>11738856.054694291</v>
      </c>
      <c r="Y22" s="4">
        <f>HLOOKUP($A22,Load[#All],Y$2,FALSE)</f>
        <v>11797550.334967755</v>
      </c>
      <c r="Z22" s="4">
        <f>HLOOKUP($A22,Load[#All],Z$2,FALSE)</f>
        <v>11856538.086642582</v>
      </c>
      <c r="AA22" s="4">
        <f>HLOOKUP($A22,Load[#All],AA$2,FALSE)</f>
        <v>11915820.777075823</v>
      </c>
    </row>
    <row r="23" spans="1:27" x14ac:dyDescent="0.2">
      <c r="A23" s="2" t="str">
        <f t="shared" si="2"/>
        <v>WA503 - LI</v>
      </c>
      <c r="B23" s="4">
        <f>HLOOKUP($A23,Load[#All],B$2,FALSE)</f>
        <v>834025.96046070324</v>
      </c>
      <c r="C23" s="4">
        <f>HLOOKUP($A23,Load[#All],C$2,FALSE)</f>
        <v>1132801.1736088961</v>
      </c>
      <c r="D23" s="4">
        <f>HLOOKUP($A23,Load[#All],D$2,FALSE)</f>
        <v>1461519.526859171</v>
      </c>
      <c r="E23" s="4">
        <f>HLOOKUP($A23,Load[#All],E$2,FALSE)</f>
        <v>1767828.8364746452</v>
      </c>
      <c r="F23" s="4">
        <f>HLOOKUP($A23,Load[#All],F$2,FALSE)</f>
        <v>2111394.1132530919</v>
      </c>
      <c r="G23" s="4">
        <f>HLOOKUP($A23,Load[#All],G$2,FALSE)</f>
        <v>2408581.9701572163</v>
      </c>
      <c r="H23" s="4">
        <f>HLOOKUP($A23,Load[#All],H$2,FALSE)</f>
        <v>2676893.6709113885</v>
      </c>
      <c r="I23" s="4">
        <f>HLOOKUP($A23,Load[#All],I$2,FALSE)</f>
        <v>3052686.2741237995</v>
      </c>
      <c r="J23" s="4">
        <f>HLOOKUP($A23,Load[#All],J$2,FALSE)</f>
        <v>3288050.5956376488</v>
      </c>
      <c r="K23" s="4">
        <f>HLOOKUP($A23,Load[#All],K$2,FALSE)</f>
        <v>3588735.965429151</v>
      </c>
      <c r="L23" s="4">
        <f>HLOOKUP($A23,Load[#All],L$2,FALSE)</f>
        <v>3906567.514603571</v>
      </c>
      <c r="M23" s="4">
        <f>HLOOKUP($A23,Load[#All],M$2,FALSE)</f>
        <v>3885798.2977700387</v>
      </c>
      <c r="N23" s="4">
        <f>HLOOKUP($A23,Load[#All],N$2,FALSE)</f>
        <v>3900960.6243642387</v>
      </c>
      <c r="O23" s="4">
        <f>HLOOKUP($A23,Load[#All],O$2,FALSE)</f>
        <v>3932822.4407099886</v>
      </c>
      <c r="P23" s="4">
        <f>HLOOKUP($A23,Load[#All],P$2,FALSE)</f>
        <v>3851100.2124018609</v>
      </c>
      <c r="Q23" s="4">
        <f>HLOOKUP($A23,Load[#All],Q$2,FALSE)</f>
        <v>3868639.980408845</v>
      </c>
      <c r="R23" s="4">
        <f>HLOOKUP($A23,Load[#All],R$2,FALSE)</f>
        <v>3850138.6690861708</v>
      </c>
      <c r="S23" s="4">
        <f>HLOOKUP($A23,Load[#All],S$2,FALSE)</f>
        <v>3825968.0696546594</v>
      </c>
      <c r="T23" s="4">
        <f>HLOOKUP($A23,Load[#All],T$2,FALSE)</f>
        <v>3864226.647152428</v>
      </c>
      <c r="U23" s="4">
        <f>HLOOKUP($A23,Load[#All],U$2,FALSE)</f>
        <v>3818607.1666479209</v>
      </c>
      <c r="V23" s="4">
        <f>HLOOKUP($A23,Load[#All],V$2,FALSE)</f>
        <v>3815295.6368919527</v>
      </c>
      <c r="W23" s="4">
        <f>HLOOKUP($A23,Load[#All],W$2,FALSE)</f>
        <v>3774433.8217757693</v>
      </c>
      <c r="X23" s="4">
        <f>HLOOKUP($A23,Load[#All],X$2,FALSE)</f>
        <v>3779078.1345184799</v>
      </c>
      <c r="Y23" s="4">
        <f>HLOOKUP($A23,Load[#All],Y$2,FALSE)</f>
        <v>3826808.0699742818</v>
      </c>
      <c r="Z23" s="4">
        <f>HLOOKUP($A23,Load[#All],Z$2,FALSE)</f>
        <v>3760590.9671275439</v>
      </c>
      <c r="AA23" s="4">
        <f>HLOOKUP($A23,Load[#All],AA$2,FALSE)</f>
        <v>3783260.2271050308</v>
      </c>
    </row>
    <row r="24" spans="1:27" x14ac:dyDescent="0.2">
      <c r="A24" s="2" t="s">
        <v>74</v>
      </c>
      <c r="B24" s="4">
        <f>SUM(B17:B21,B23)</f>
        <v>27221902.041254092</v>
      </c>
      <c r="C24" s="4">
        <f t="shared" ref="C24:AA24" si="3">SUM(C17:C21,C23)</f>
        <v>26873484.104884442</v>
      </c>
      <c r="D24" s="4">
        <f t="shared" si="3"/>
        <v>27201743.903683499</v>
      </c>
      <c r="E24" s="4">
        <f t="shared" si="3"/>
        <v>27135758.242780581</v>
      </c>
      <c r="F24" s="4">
        <f t="shared" si="3"/>
        <v>27502957.401612565</v>
      </c>
      <c r="G24" s="4">
        <f t="shared" si="3"/>
        <v>27321285.943254035</v>
      </c>
      <c r="H24" s="4">
        <f t="shared" si="3"/>
        <v>26924727.148644671</v>
      </c>
      <c r="I24" s="4">
        <f t="shared" si="3"/>
        <v>27522528.387070898</v>
      </c>
      <c r="J24" s="4">
        <f t="shared" si="3"/>
        <v>26957326.705104489</v>
      </c>
      <c r="K24" s="4">
        <f t="shared" si="3"/>
        <v>26927821.637687676</v>
      </c>
      <c r="L24" s="4">
        <f t="shared" si="3"/>
        <v>27017532.832133081</v>
      </c>
      <c r="M24" s="4">
        <f t="shared" si="3"/>
        <v>26962185.846798696</v>
      </c>
      <c r="N24" s="4">
        <f t="shared" si="3"/>
        <v>27075677.171850655</v>
      </c>
      <c r="O24" s="4">
        <f t="shared" si="3"/>
        <v>27315683.64472498</v>
      </c>
      <c r="P24" s="4">
        <f t="shared" si="3"/>
        <v>26851820.804998111</v>
      </c>
      <c r="Q24" s="4">
        <f t="shared" si="3"/>
        <v>26987761.349605456</v>
      </c>
      <c r="R24" s="4">
        <f t="shared" si="3"/>
        <v>26889784.262773301</v>
      </c>
      <c r="S24" s="4">
        <f t="shared" si="3"/>
        <v>26757747.648999613</v>
      </c>
      <c r="T24" s="4">
        <f t="shared" si="3"/>
        <v>27035247.208785385</v>
      </c>
      <c r="U24" s="4">
        <f t="shared" si="3"/>
        <v>26661775.591290437</v>
      </c>
      <c r="V24" s="4">
        <f t="shared" si="3"/>
        <v>26659433.763612732</v>
      </c>
      <c r="W24" s="4">
        <f t="shared" si="3"/>
        <v>26468775.562544528</v>
      </c>
      <c r="X24" s="4">
        <f t="shared" si="3"/>
        <v>26584455.006849371</v>
      </c>
      <c r="Y24" s="4">
        <f t="shared" si="3"/>
        <v>26893787.474561002</v>
      </c>
      <c r="Z24" s="4">
        <f t="shared" si="3"/>
        <v>26455415.061068363</v>
      </c>
      <c r="AA24" s="4">
        <f t="shared" si="3"/>
        <v>26617550.533315018</v>
      </c>
    </row>
    <row r="26" spans="1:27" x14ac:dyDescent="0.2">
      <c r="A26" s="2" t="str">
        <f>IF(Dashboard!B6="Reference Case","As-Is",IF(Dashboard!B6="Low Growth","As-Is Low","As-Is High"))</f>
        <v>As-Is</v>
      </c>
    </row>
    <row r="27" spans="1:27" x14ac:dyDescent="0.2">
      <c r="A27" s="6" t="s">
        <v>53</v>
      </c>
    </row>
    <row r="28" spans="1:27" x14ac:dyDescent="0.2">
      <c r="A28" s="2" t="s">
        <v>54</v>
      </c>
      <c r="B28" s="7">
        <f>HLOOKUP($A$26,RR_Costs[#All],B$3,FALSE)</f>
        <v>106426614.04312824</v>
      </c>
      <c r="C28" s="7">
        <f>HLOOKUP($A$26,RR_Costs[#All],C$3,FALSE)</f>
        <v>101948075.71778522</v>
      </c>
      <c r="D28" s="7">
        <f>HLOOKUP($A$26,RR_Costs[#All],D$3,FALSE)</f>
        <v>103355520.56160527</v>
      </c>
      <c r="E28" s="7">
        <f>HLOOKUP($A$26,RR_Costs[#All],E$3,FALSE)</f>
        <v>101518678.29766099</v>
      </c>
      <c r="F28" s="7">
        <f>HLOOKUP($A$26,RR_Costs[#All],F$3,FALSE)</f>
        <v>98454711.393276453</v>
      </c>
      <c r="G28" s="7">
        <f>HLOOKUP($A$26,RR_Costs[#All],G$3,FALSE)</f>
        <v>87490264.202332526</v>
      </c>
      <c r="H28" s="7">
        <f>HLOOKUP($A$26,RR_Costs[#All],H$3,FALSE)</f>
        <v>89782512.56658332</v>
      </c>
      <c r="I28" s="7">
        <f>HLOOKUP($A$26,RR_Costs[#All],I$3,FALSE)</f>
        <v>91929981.691470399</v>
      </c>
      <c r="J28" s="7">
        <f>HLOOKUP($A$26,RR_Costs[#All],J$3,FALSE)</f>
        <v>102001175.78156485</v>
      </c>
      <c r="K28" s="7">
        <f>HLOOKUP($A$26,RR_Costs[#All],K$3,FALSE)</f>
        <v>106046748.92843656</v>
      </c>
      <c r="L28" s="7">
        <f>HLOOKUP($A$26,RR_Costs[#All],L$3,FALSE)</f>
        <v>111091402.05150498</v>
      </c>
      <c r="M28" s="7">
        <f>HLOOKUP($A$26,RR_Costs[#All],M$3,FALSE)</f>
        <v>113965793.1513896</v>
      </c>
      <c r="N28" s="7">
        <f>HLOOKUP($A$26,RR_Costs[#All],N$3,FALSE)</f>
        <v>115036177.80256079</v>
      </c>
      <c r="O28" s="7">
        <f>HLOOKUP($A$26,RR_Costs[#All],O$3,FALSE)</f>
        <v>120927452.52373584</v>
      </c>
      <c r="P28" s="7">
        <f>HLOOKUP($A$26,RR_Costs[#All],P$3,FALSE)</f>
        <v>127100240.6328273</v>
      </c>
      <c r="Q28" s="7">
        <f>HLOOKUP($A$26,RR_Costs[#All],Q$3,FALSE)</f>
        <v>140075933.3052001</v>
      </c>
      <c r="R28" s="7">
        <f>HLOOKUP($A$26,RR_Costs[#All],R$3,FALSE)</f>
        <v>152057055.24119622</v>
      </c>
      <c r="S28" s="7">
        <f>HLOOKUP($A$26,RR_Costs[#All],S$3,FALSE)</f>
        <v>157448621.36324629</v>
      </c>
      <c r="T28" s="7">
        <f>HLOOKUP($A$26,RR_Costs[#All],T$3,FALSE)</f>
        <v>162569791.20890298</v>
      </c>
      <c r="U28" s="7">
        <f>HLOOKUP($A$26,RR_Costs[#All],U$3,FALSE)</f>
        <v>168752649.85413092</v>
      </c>
      <c r="V28" s="7">
        <f>HLOOKUP($A$26,RR_Costs[#All],V$3,FALSE)</f>
        <v>179973685.85338259</v>
      </c>
      <c r="W28" s="7">
        <f>HLOOKUP($A$26,RR_Costs[#All],W$3,FALSE)</f>
        <v>184131725.87526566</v>
      </c>
      <c r="X28" s="7">
        <f>HLOOKUP($A$26,RR_Costs[#All],X$3,FALSE)</f>
        <v>190833558.00181136</v>
      </c>
      <c r="Y28" s="7">
        <f>HLOOKUP($A$26,RR_Costs[#All],Y$3,FALSE)</f>
        <v>204495088.23345172</v>
      </c>
      <c r="Z28" s="7">
        <f>HLOOKUP($A$26,RR_Costs[#All],Z$3,FALSE)</f>
        <v>210097027.51587269</v>
      </c>
      <c r="AA28" s="7">
        <f>HLOOKUP($A$26,RR_Costs[#All],AA$3,FALSE)</f>
        <v>215919685.01617083</v>
      </c>
    </row>
    <row r="29" spans="1:27" x14ac:dyDescent="0.2">
      <c r="C29" s="2">
        <f>(C28-$B$28)/$B$28</f>
        <v>-4.2080999810142732E-2</v>
      </c>
      <c r="D29" s="2">
        <f t="shared" ref="D29:AA29" si="4">(D28-$B$28)/$B$28</f>
        <v>-2.885644262137697E-2</v>
      </c>
      <c r="E29" s="2">
        <f t="shared" si="4"/>
        <v>-4.611568064618083E-2</v>
      </c>
      <c r="F29" s="2">
        <f t="shared" si="4"/>
        <v>-7.4905160908541699E-2</v>
      </c>
      <c r="G29" s="2">
        <f t="shared" si="4"/>
        <v>-0.17792870712885744</v>
      </c>
      <c r="H29" s="2">
        <f t="shared" si="4"/>
        <v>-0.15639040691269265</v>
      </c>
      <c r="I29" s="2">
        <f t="shared" si="4"/>
        <v>-0.13621247356214145</v>
      </c>
      <c r="J29" s="2">
        <f t="shared" si="4"/>
        <v>-4.1582063860173449E-2</v>
      </c>
      <c r="K29" s="2">
        <f t="shared" si="4"/>
        <v>-3.5692680642619942E-3</v>
      </c>
      <c r="L29" s="2">
        <f t="shared" si="4"/>
        <v>4.3831029017670262E-2</v>
      </c>
      <c r="M29" s="2">
        <f t="shared" si="4"/>
        <v>7.0839227349713402E-2</v>
      </c>
      <c r="N29" s="2">
        <f t="shared" si="4"/>
        <v>8.0896717769707693E-2</v>
      </c>
      <c r="O29" s="2">
        <f t="shared" si="4"/>
        <v>0.13625199496369669</v>
      </c>
      <c r="P29" s="2">
        <f t="shared" si="4"/>
        <v>0.19425241304135915</v>
      </c>
      <c r="Q29" s="2">
        <f t="shared" si="4"/>
        <v>0.31617391537454942</v>
      </c>
      <c r="R29" s="2">
        <f t="shared" si="4"/>
        <v>0.42875028589725439</v>
      </c>
      <c r="S29" s="2">
        <f t="shared" si="4"/>
        <v>0.47941022815441575</v>
      </c>
      <c r="T29" s="2">
        <f t="shared" si="4"/>
        <v>0.5275294875304718</v>
      </c>
      <c r="U29" s="2">
        <f t="shared" si="4"/>
        <v>0.58562452983560798</v>
      </c>
      <c r="V29" s="2">
        <f t="shared" si="4"/>
        <v>0.69105902195150348</v>
      </c>
      <c r="W29" s="2">
        <f t="shared" si="4"/>
        <v>0.73012857292113287</v>
      </c>
      <c r="X29" s="2">
        <f t="shared" si="4"/>
        <v>0.79309996580815878</v>
      </c>
      <c r="Y29" s="2">
        <f t="shared" si="4"/>
        <v>0.92146569795579791</v>
      </c>
      <c r="Z29" s="2">
        <f t="shared" si="4"/>
        <v>0.97410233713470518</v>
      </c>
      <c r="AA29" s="2">
        <f t="shared" si="4"/>
        <v>1.028812876905693</v>
      </c>
    </row>
    <row r="31" spans="1:27" x14ac:dyDescent="0.2">
      <c r="A31" s="6" t="s">
        <v>81</v>
      </c>
    </row>
    <row r="32" spans="1:27" x14ac:dyDescent="0.2">
      <c r="A32" s="2" t="str">
        <f>A17</f>
        <v>WA503</v>
      </c>
      <c r="B32" s="59">
        <f>(($B$24/B17)*$B41*B6*12)-B$28</f>
        <v>286320330.04656249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</row>
    <row r="33" spans="1:30" x14ac:dyDescent="0.2">
      <c r="A33" s="2" t="str">
        <f t="shared" ref="A33:A38" si="5">A18</f>
        <v>WA504</v>
      </c>
      <c r="B33" s="59">
        <f t="shared" ref="B33" si="6">(($B$24/B18)*$B42*B7*12)-B$28</f>
        <v>237145568.41875684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30" x14ac:dyDescent="0.2">
      <c r="A34" s="2" t="str">
        <f t="shared" si="5"/>
        <v>WA505</v>
      </c>
      <c r="B34" s="59">
        <f t="shared" ref="B34" si="7">(($B$24/B19)*$B43*B8*12)-B$28</f>
        <v>184509129.77105612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30" x14ac:dyDescent="0.2">
      <c r="A35" s="2" t="str">
        <f t="shared" si="5"/>
        <v>WA511</v>
      </c>
      <c r="B35" s="59">
        <f t="shared" ref="B35" si="8">(($B$24/B20)*$B44*B9*12)-B$28</f>
        <v>174439646.48063314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30" x14ac:dyDescent="0.2">
      <c r="A36" s="2" t="str">
        <f t="shared" si="5"/>
        <v>WA570</v>
      </c>
      <c r="B36" s="59">
        <f t="shared" ref="B36" si="9">(($B$24/B21)*$B45*B10*12)-B$28</f>
        <v>232257257.58964342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30" x14ac:dyDescent="0.2">
      <c r="A37" s="2" t="str">
        <f t="shared" si="5"/>
        <v>WA Non-Core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30" x14ac:dyDescent="0.2">
      <c r="A38" s="2" t="str">
        <f t="shared" si="5"/>
        <v>WA503 - LI</v>
      </c>
      <c r="B38" s="59">
        <f t="shared" ref="B38" si="10">(($B$24/B23)*$B47*B12*12)-B$28</f>
        <v>286320330.04656249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40" spans="1:30" x14ac:dyDescent="0.2">
      <c r="A40" s="6" t="s">
        <v>42</v>
      </c>
      <c r="C40" s="2">
        <f t="shared" ref="C40:AA40" si="11">C1</f>
        <v>2026</v>
      </c>
      <c r="D40" s="2">
        <f t="shared" si="11"/>
        <v>2027</v>
      </c>
      <c r="E40" s="2">
        <f t="shared" si="11"/>
        <v>2028</v>
      </c>
      <c r="F40" s="2">
        <f t="shared" si="11"/>
        <v>2029</v>
      </c>
      <c r="G40" s="2">
        <f t="shared" si="11"/>
        <v>2030</v>
      </c>
      <c r="H40" s="2">
        <f t="shared" si="11"/>
        <v>2031</v>
      </c>
      <c r="I40" s="2">
        <f t="shared" si="11"/>
        <v>2032</v>
      </c>
      <c r="J40" s="2">
        <f t="shared" si="11"/>
        <v>2033</v>
      </c>
      <c r="K40" s="2">
        <f t="shared" si="11"/>
        <v>2034</v>
      </c>
      <c r="L40" s="2">
        <f t="shared" si="11"/>
        <v>2035</v>
      </c>
      <c r="M40" s="2">
        <f t="shared" si="11"/>
        <v>2036</v>
      </c>
      <c r="N40" s="2">
        <f t="shared" si="11"/>
        <v>2037</v>
      </c>
      <c r="O40" s="2">
        <f t="shared" si="11"/>
        <v>2038</v>
      </c>
      <c r="P40" s="2">
        <f t="shared" si="11"/>
        <v>2039</v>
      </c>
      <c r="Q40" s="2">
        <f t="shared" si="11"/>
        <v>2040</v>
      </c>
      <c r="R40" s="2">
        <f t="shared" si="11"/>
        <v>2041</v>
      </c>
      <c r="S40" s="2">
        <f t="shared" si="11"/>
        <v>2042</v>
      </c>
      <c r="T40" s="2">
        <f t="shared" si="11"/>
        <v>2043</v>
      </c>
      <c r="U40" s="2">
        <f t="shared" si="11"/>
        <v>2044</v>
      </c>
      <c r="V40" s="2">
        <f t="shared" si="11"/>
        <v>2045</v>
      </c>
      <c r="W40" s="2">
        <f t="shared" si="11"/>
        <v>2046</v>
      </c>
      <c r="X40" s="2">
        <f t="shared" si="11"/>
        <v>2047</v>
      </c>
      <c r="Y40" s="2">
        <f t="shared" si="11"/>
        <v>2048</v>
      </c>
      <c r="Z40" s="2">
        <f t="shared" si="11"/>
        <v>2049</v>
      </c>
      <c r="AA40" s="2">
        <f t="shared" si="11"/>
        <v>2050</v>
      </c>
      <c r="AC40" s="2" t="s">
        <v>21</v>
      </c>
      <c r="AD40" s="2">
        <v>1</v>
      </c>
    </row>
    <row r="41" spans="1:30" x14ac:dyDescent="0.2">
      <c r="A41" s="2" t="str">
        <f t="shared" ref="A41:A47" si="12">A17</f>
        <v>WA503</v>
      </c>
      <c r="B41" s="7" cm="1">
        <f t="array" ref="B41:B47">_xlfn.ANCHORARRAY(Info!N3)</f>
        <v>80.22</v>
      </c>
      <c r="C41" s="7">
        <f>(C17/C$24*(($B32+C$28)/C6/12))</f>
        <v>79.06630103809546</v>
      </c>
      <c r="D41" s="7">
        <f t="shared" ref="D41:AA41" si="13">(D17/D$24*(($B32+D$28)/D6/12))</f>
        <v>79.306254589648162</v>
      </c>
      <c r="E41" s="7">
        <f t="shared" si="13"/>
        <v>78.712681488614749</v>
      </c>
      <c r="F41" s="7">
        <f t="shared" si="13"/>
        <v>78.145685284500743</v>
      </c>
      <c r="G41" s="7">
        <f t="shared" si="13"/>
        <v>75.756978191253623</v>
      </c>
      <c r="H41" s="7">
        <f t="shared" si="13"/>
        <v>76.00135287288569</v>
      </c>
      <c r="I41" s="7">
        <f t="shared" si="13"/>
        <v>76.418902426427366</v>
      </c>
      <c r="J41" s="7">
        <f t="shared" si="13"/>
        <v>78.159268948654002</v>
      </c>
      <c r="K41" s="7">
        <f t="shared" si="13"/>
        <v>78.871357911826266</v>
      </c>
      <c r="L41" s="7">
        <f t="shared" si="13"/>
        <v>79.810096125707901</v>
      </c>
      <c r="M41" s="7">
        <f t="shared" si="13"/>
        <v>80.124105467440316</v>
      </c>
      <c r="N41" s="7">
        <f t="shared" si="13"/>
        <v>80.31377733490919</v>
      </c>
      <c r="O41" s="7">
        <f t="shared" si="13"/>
        <v>81.436386868291365</v>
      </c>
      <c r="P41" s="7">
        <f t="shared" si="13"/>
        <v>82.351339055931788</v>
      </c>
      <c r="Q41" s="7">
        <f t="shared" si="13"/>
        <v>84.893091319072781</v>
      </c>
      <c r="R41" s="7">
        <f t="shared" si="13"/>
        <v>87.177557957800687</v>
      </c>
      <c r="S41" s="7">
        <f t="shared" si="13"/>
        <v>88.12846473217509</v>
      </c>
      <c r="T41" s="7">
        <f t="shared" si="13"/>
        <v>89.112740017737011</v>
      </c>
      <c r="U41" s="7">
        <f t="shared" si="13"/>
        <v>90.524152600172059</v>
      </c>
      <c r="V41" s="7">
        <f t="shared" si="13"/>
        <v>92.6839684253044</v>
      </c>
      <c r="W41" s="7">
        <f t="shared" si="13"/>
        <v>93.175308225148044</v>
      </c>
      <c r="X41" s="7">
        <f t="shared" si="13"/>
        <v>94.207196600184261</v>
      </c>
      <c r="Y41" s="7">
        <f t="shared" si="13"/>
        <v>96.999704925575557</v>
      </c>
      <c r="Z41" s="7">
        <f t="shared" si="13"/>
        <v>98.006748464315507</v>
      </c>
      <c r="AA41" s="7">
        <f t="shared" si="13"/>
        <v>99.146398365017774</v>
      </c>
      <c r="AC41" s="2" t="str">
        <f t="shared" ref="AC41:AC47" si="14">A41</f>
        <v>WA503</v>
      </c>
      <c r="AD41" s="2">
        <v>2</v>
      </c>
    </row>
    <row r="42" spans="1:30" x14ac:dyDescent="0.2">
      <c r="A42" s="2" t="str">
        <f t="shared" si="12"/>
        <v>WA504</v>
      </c>
      <c r="B42" s="7">
        <v>377.87</v>
      </c>
      <c r="C42" s="7">
        <f t="shared" ref="C42:AA42" si="15">(C18/C$24*(($B33+C$28)/C7/12))</f>
        <v>372.35974522600151</v>
      </c>
      <c r="D42" s="7">
        <f t="shared" si="15"/>
        <v>370.49947176700397</v>
      </c>
      <c r="E42" s="7">
        <f t="shared" si="15"/>
        <v>364.94107483878622</v>
      </c>
      <c r="F42" s="7">
        <f t="shared" si="15"/>
        <v>358.33944319316134</v>
      </c>
      <c r="G42" s="7">
        <f t="shared" si="15"/>
        <v>343.67305280044332</v>
      </c>
      <c r="H42" s="7">
        <f t="shared" si="15"/>
        <v>343.16246355617687</v>
      </c>
      <c r="I42" s="7">
        <f t="shared" si="15"/>
        <v>341.47972080822655</v>
      </c>
      <c r="J42" s="7">
        <f t="shared" si="15"/>
        <v>348.88268592433593</v>
      </c>
      <c r="K42" s="7">
        <f t="shared" si="15"/>
        <v>349.69567118690662</v>
      </c>
      <c r="L42" s="7">
        <f t="shared" si="15"/>
        <v>351.33764110871397</v>
      </c>
      <c r="M42" s="7">
        <f t="shared" si="15"/>
        <v>350.81896114078285</v>
      </c>
      <c r="N42" s="7">
        <f t="shared" si="15"/>
        <v>348.25110508849303</v>
      </c>
      <c r="O42" s="7">
        <f t="shared" si="15"/>
        <v>350.42772271533966</v>
      </c>
      <c r="P42" s="7">
        <f t="shared" si="15"/>
        <v>353.37916435807193</v>
      </c>
      <c r="Q42" s="7">
        <f t="shared" si="15"/>
        <v>362.55503979973156</v>
      </c>
      <c r="R42" s="7">
        <f t="shared" si="15"/>
        <v>370.82304382952697</v>
      </c>
      <c r="S42" s="7">
        <f t="shared" si="15"/>
        <v>372.39107404639213</v>
      </c>
      <c r="T42" s="7">
        <f t="shared" si="15"/>
        <v>373.49079899717793</v>
      </c>
      <c r="U42" s="7">
        <f t="shared" si="15"/>
        <v>378.00870191932023</v>
      </c>
      <c r="V42" s="7">
        <f t="shared" si="15"/>
        <v>385.33356942844114</v>
      </c>
      <c r="W42" s="7">
        <f t="shared" si="15"/>
        <v>385.05639568761802</v>
      </c>
      <c r="X42" s="7">
        <f t="shared" si="15"/>
        <v>386.401849248085</v>
      </c>
      <c r="Y42" s="7">
        <f t="shared" si="15"/>
        <v>395.24909077726932</v>
      </c>
      <c r="Z42" s="7">
        <f t="shared" si="15"/>
        <v>397.25036778496616</v>
      </c>
      <c r="AA42" s="7">
        <f t="shared" si="15"/>
        <v>398.83418946849446</v>
      </c>
      <c r="AC42" s="2" t="str">
        <f t="shared" si="14"/>
        <v>WA504</v>
      </c>
      <c r="AD42" s="2">
        <v>3</v>
      </c>
    </row>
    <row r="43" spans="1:30" x14ac:dyDescent="0.2">
      <c r="A43" s="2" t="str">
        <f t="shared" si="12"/>
        <v>WA505</v>
      </c>
      <c r="B43" s="7">
        <v>2506.56</v>
      </c>
      <c r="C43" s="7">
        <f t="shared" ref="C43:AA43" si="16">(C19/C$24*(($B34+C$28)/C8/12))</f>
        <v>2480.1136287001445</v>
      </c>
      <c r="D43" s="7">
        <f t="shared" si="16"/>
        <v>2487.5591538865106</v>
      </c>
      <c r="E43" s="7">
        <f t="shared" si="16"/>
        <v>2479.4599942241116</v>
      </c>
      <c r="F43" s="7">
        <f t="shared" si="16"/>
        <v>2429.8530627604387</v>
      </c>
      <c r="G43" s="7">
        <f t="shared" si="16"/>
        <v>2341.3033902528614</v>
      </c>
      <c r="H43" s="7">
        <f t="shared" si="16"/>
        <v>2364.0223102312361</v>
      </c>
      <c r="I43" s="7">
        <f t="shared" si="16"/>
        <v>2373.2207634068805</v>
      </c>
      <c r="J43" s="7">
        <f t="shared" si="16"/>
        <v>2471.6535494038417</v>
      </c>
      <c r="K43" s="7">
        <f t="shared" si="16"/>
        <v>2502.519924311558</v>
      </c>
      <c r="L43" s="7">
        <f t="shared" si="16"/>
        <v>2536.0173697163614</v>
      </c>
      <c r="M43" s="7">
        <f t="shared" si="16"/>
        <v>2569.9164912877427</v>
      </c>
      <c r="N43" s="7">
        <f t="shared" si="16"/>
        <v>2567.4594704310316</v>
      </c>
      <c r="O43" s="7">
        <f t="shared" si="16"/>
        <v>2607.6670998331178</v>
      </c>
      <c r="P43" s="7">
        <f t="shared" si="16"/>
        <v>2679.4629305574667</v>
      </c>
      <c r="Q43" s="7">
        <f t="shared" si="16"/>
        <v>2776.4866313075809</v>
      </c>
      <c r="R43" s="7">
        <f t="shared" si="16"/>
        <v>2866.9104696993622</v>
      </c>
      <c r="S43" s="7">
        <f t="shared" si="16"/>
        <v>2905.95129787941</v>
      </c>
      <c r="T43" s="7">
        <f t="shared" si="16"/>
        <v>2937.4682226201244</v>
      </c>
      <c r="U43" s="7">
        <f t="shared" si="16"/>
        <v>2948.5164712530482</v>
      </c>
      <c r="V43" s="7">
        <f t="shared" si="16"/>
        <v>3023.0259609177624</v>
      </c>
      <c r="W43" s="7">
        <f t="shared" si="16"/>
        <v>3086.0398083904897</v>
      </c>
      <c r="X43" s="7">
        <f t="shared" si="16"/>
        <v>3150.5651585572969</v>
      </c>
      <c r="Y43" s="7">
        <f t="shared" si="16"/>
        <v>3236.6607826201803</v>
      </c>
      <c r="Z43" s="7">
        <f t="shared" si="16"/>
        <v>3273.9172168929208</v>
      </c>
      <c r="AA43" s="7">
        <f t="shared" si="16"/>
        <v>3307.5062278717151</v>
      </c>
      <c r="AC43" s="2" t="str">
        <f t="shared" si="14"/>
        <v>WA505</v>
      </c>
      <c r="AD43" s="2">
        <v>4</v>
      </c>
    </row>
    <row r="44" spans="1:30" x14ac:dyDescent="0.2">
      <c r="A44" s="2" t="str">
        <f t="shared" si="12"/>
        <v>WA511</v>
      </c>
      <c r="B44" s="7">
        <v>16516.68</v>
      </c>
      <c r="C44" s="7">
        <f t="shared" ref="C44:AA44" si="17">(C20/C$24*(($B35+C$28)/C9/12))</f>
        <v>16473.309283408929</v>
      </c>
      <c r="D44" s="7">
        <f t="shared" si="17"/>
        <v>16713.469983616335</v>
      </c>
      <c r="E44" s="7">
        <f t="shared" si="17"/>
        <v>16786.040857895099</v>
      </c>
      <c r="F44" s="7">
        <f t="shared" si="17"/>
        <v>16652.505448252079</v>
      </c>
      <c r="G44" s="7">
        <f t="shared" si="17"/>
        <v>15996.263292139633</v>
      </c>
      <c r="H44" s="7">
        <f t="shared" si="17"/>
        <v>16236.145614258909</v>
      </c>
      <c r="I44" s="7">
        <f t="shared" si="17"/>
        <v>16472.774945209207</v>
      </c>
      <c r="J44" s="7">
        <f t="shared" si="17"/>
        <v>17257.628332885128</v>
      </c>
      <c r="K44" s="7">
        <f t="shared" si="17"/>
        <v>17540.491826107802</v>
      </c>
      <c r="L44" s="7">
        <f t="shared" si="17"/>
        <v>17913.411923399508</v>
      </c>
      <c r="M44" s="7">
        <f t="shared" si="17"/>
        <v>18454.96339385691</v>
      </c>
      <c r="N44" s="7">
        <f t="shared" si="17"/>
        <v>18546.813693503387</v>
      </c>
      <c r="O44" s="7">
        <f t="shared" si="17"/>
        <v>18970.993798759551</v>
      </c>
      <c r="P44" s="7">
        <f t="shared" si="17"/>
        <v>19522.285597572551</v>
      </c>
      <c r="Q44" s="7">
        <f t="shared" si="17"/>
        <v>20322.659107117517</v>
      </c>
      <c r="R44" s="7">
        <f t="shared" si="17"/>
        <v>21248.642222121409</v>
      </c>
      <c r="S44" s="7">
        <f t="shared" si="17"/>
        <v>21626.061466087431</v>
      </c>
      <c r="T44" s="7">
        <f t="shared" si="17"/>
        <v>21954.52855736775</v>
      </c>
      <c r="U44" s="7">
        <f t="shared" si="17"/>
        <v>21753.531236461975</v>
      </c>
      <c r="V44" s="7">
        <f t="shared" si="17"/>
        <v>22340.634114005399</v>
      </c>
      <c r="W44" s="7">
        <f t="shared" si="17"/>
        <v>23076.487065676334</v>
      </c>
      <c r="X44" s="7">
        <f t="shared" si="17"/>
        <v>23949.403309847756</v>
      </c>
      <c r="Y44" s="7">
        <f t="shared" si="17"/>
        <v>24600.167180906396</v>
      </c>
      <c r="Z44" s="7">
        <f t="shared" si="17"/>
        <v>24952.093721480705</v>
      </c>
      <c r="AA44" s="7">
        <f t="shared" si="17"/>
        <v>25385.847485439579</v>
      </c>
      <c r="AC44" s="2" t="str">
        <f t="shared" si="14"/>
        <v>WA511</v>
      </c>
      <c r="AD44" s="2">
        <v>5</v>
      </c>
    </row>
    <row r="45" spans="1:30" x14ac:dyDescent="0.2">
      <c r="A45" s="2" t="str">
        <f t="shared" si="12"/>
        <v>WA570</v>
      </c>
      <c r="B45" s="7">
        <v>26271.51</v>
      </c>
      <c r="C45" s="7">
        <f t="shared" ref="C45:AA45" si="18">(C21/C$24*(($B36+C$28)/C10/12))</f>
        <v>25759.920121394611</v>
      </c>
      <c r="D45" s="7">
        <f t="shared" si="18"/>
        <v>25817.772118100729</v>
      </c>
      <c r="E45" s="7">
        <f t="shared" si="18"/>
        <v>25610.699056687263</v>
      </c>
      <c r="F45" s="7">
        <f t="shared" si="18"/>
        <v>25303.133748473036</v>
      </c>
      <c r="G45" s="7">
        <f t="shared" si="18"/>
        <v>24510.08532855579</v>
      </c>
      <c r="H45" s="7">
        <f t="shared" si="18"/>
        <v>24720.365290536189</v>
      </c>
      <c r="I45" s="7">
        <f t="shared" si="18"/>
        <v>24732.844034744467</v>
      </c>
      <c r="J45" s="7">
        <f t="shared" si="18"/>
        <v>25508.988029597782</v>
      </c>
      <c r="K45" s="7">
        <f t="shared" si="18"/>
        <v>25849.788841467456</v>
      </c>
      <c r="L45" s="7">
        <f t="shared" si="18"/>
        <v>26098.255020000091</v>
      </c>
      <c r="M45" s="7">
        <f t="shared" si="18"/>
        <v>26324.418778904455</v>
      </c>
      <c r="N45" s="7">
        <f t="shared" si="18"/>
        <v>26319.560555119126</v>
      </c>
      <c r="O45" s="7">
        <f t="shared" si="18"/>
        <v>26800.549540122189</v>
      </c>
      <c r="P45" s="7">
        <f t="shared" si="18"/>
        <v>27275.974478689761</v>
      </c>
      <c r="Q45" s="7">
        <f t="shared" si="18"/>
        <v>28152.470869898287</v>
      </c>
      <c r="R45" s="7">
        <f t="shared" si="18"/>
        <v>28989.53447047637</v>
      </c>
      <c r="S45" s="7">
        <f t="shared" si="18"/>
        <v>29452.113023654136</v>
      </c>
      <c r="T45" s="7">
        <f t="shared" si="18"/>
        <v>29797.930000002798</v>
      </c>
      <c r="U45" s="7">
        <f t="shared" si="18"/>
        <v>30364.106736119742</v>
      </c>
      <c r="V45" s="7">
        <f t="shared" si="18"/>
        <v>31269.544404610784</v>
      </c>
      <c r="W45" s="7">
        <f t="shared" si="18"/>
        <v>31547.889741582676</v>
      </c>
      <c r="X45" s="7">
        <f t="shared" si="18"/>
        <v>31897.007988735972</v>
      </c>
      <c r="Y45" s="7">
        <f t="shared" si="18"/>
        <v>32876.863804936991</v>
      </c>
      <c r="Z45" s="7">
        <f t="shared" si="18"/>
        <v>33399.840851450157</v>
      </c>
      <c r="AA45" s="7">
        <f t="shared" si="18"/>
        <v>39494.279500101453</v>
      </c>
      <c r="AC45" s="2" t="str">
        <f t="shared" si="14"/>
        <v>WA570</v>
      </c>
      <c r="AD45" s="2">
        <v>6</v>
      </c>
    </row>
    <row r="46" spans="1:30" x14ac:dyDescent="0.2">
      <c r="A46" s="2" t="str">
        <f t="shared" si="12"/>
        <v>WA Non-Core</v>
      </c>
      <c r="B46" s="7">
        <v>19769.419999999998</v>
      </c>
      <c r="C46" s="7">
        <f>B46</f>
        <v>19769.419999999998</v>
      </c>
      <c r="D46" s="7">
        <f t="shared" ref="D46:AA46" si="19">C46</f>
        <v>19769.419999999998</v>
      </c>
      <c r="E46" s="7">
        <f t="shared" si="19"/>
        <v>19769.419999999998</v>
      </c>
      <c r="F46" s="7">
        <f t="shared" si="19"/>
        <v>19769.419999999998</v>
      </c>
      <c r="G46" s="7">
        <f t="shared" si="19"/>
        <v>19769.419999999998</v>
      </c>
      <c r="H46" s="7">
        <f t="shared" si="19"/>
        <v>19769.419999999998</v>
      </c>
      <c r="I46" s="7">
        <f t="shared" si="19"/>
        <v>19769.419999999998</v>
      </c>
      <c r="J46" s="7">
        <f t="shared" si="19"/>
        <v>19769.419999999998</v>
      </c>
      <c r="K46" s="7">
        <f t="shared" si="19"/>
        <v>19769.419999999998</v>
      </c>
      <c r="L46" s="7">
        <f t="shared" si="19"/>
        <v>19769.419999999998</v>
      </c>
      <c r="M46" s="7">
        <f t="shared" si="19"/>
        <v>19769.419999999998</v>
      </c>
      <c r="N46" s="7">
        <f t="shared" si="19"/>
        <v>19769.419999999998</v>
      </c>
      <c r="O46" s="7">
        <f t="shared" si="19"/>
        <v>19769.419999999998</v>
      </c>
      <c r="P46" s="7">
        <f t="shared" si="19"/>
        <v>19769.419999999998</v>
      </c>
      <c r="Q46" s="7">
        <f t="shared" si="19"/>
        <v>19769.419999999998</v>
      </c>
      <c r="R46" s="7">
        <f t="shared" si="19"/>
        <v>19769.419999999998</v>
      </c>
      <c r="S46" s="7">
        <f t="shared" si="19"/>
        <v>19769.419999999998</v>
      </c>
      <c r="T46" s="7">
        <f t="shared" si="19"/>
        <v>19769.419999999998</v>
      </c>
      <c r="U46" s="7">
        <f t="shared" si="19"/>
        <v>19769.419999999998</v>
      </c>
      <c r="V46" s="7">
        <f t="shared" si="19"/>
        <v>19769.419999999998</v>
      </c>
      <c r="W46" s="7">
        <f t="shared" si="19"/>
        <v>19769.419999999998</v>
      </c>
      <c r="X46" s="7">
        <f t="shared" si="19"/>
        <v>19769.419999999998</v>
      </c>
      <c r="Y46" s="7">
        <f t="shared" si="19"/>
        <v>19769.419999999998</v>
      </c>
      <c r="Z46" s="7">
        <f t="shared" si="19"/>
        <v>19769.419999999998</v>
      </c>
      <c r="AA46" s="7">
        <f t="shared" si="19"/>
        <v>19769.419999999998</v>
      </c>
      <c r="AC46" s="2" t="str">
        <f t="shared" si="14"/>
        <v>WA Non-Core</v>
      </c>
      <c r="AD46" s="2">
        <v>7</v>
      </c>
    </row>
    <row r="47" spans="1:30" x14ac:dyDescent="0.2">
      <c r="A47" s="2" t="str">
        <f t="shared" si="12"/>
        <v>WA503 - LI</v>
      </c>
      <c r="B47" s="7">
        <v>80.22</v>
      </c>
      <c r="C47" s="7">
        <f>(C23/C$24*(($B38+C$28)/C12/12))</f>
        <v>79.066301038095446</v>
      </c>
      <c r="D47" s="7">
        <f t="shared" ref="D47:AA47" si="20">(D23/D$24*(($B38+D$28)/D12/12))</f>
        <v>79.306254589648148</v>
      </c>
      <c r="E47" s="7">
        <f t="shared" si="20"/>
        <v>78.712681488614734</v>
      </c>
      <c r="F47" s="7">
        <f t="shared" si="20"/>
        <v>78.145685284500743</v>
      </c>
      <c r="G47" s="7">
        <f t="shared" si="20"/>
        <v>75.756978191253609</v>
      </c>
      <c r="H47" s="7">
        <f t="shared" si="20"/>
        <v>76.00135287288569</v>
      </c>
      <c r="I47" s="7">
        <f t="shared" si="20"/>
        <v>76.418902426427351</v>
      </c>
      <c r="J47" s="7">
        <f t="shared" si="20"/>
        <v>78.159268948654002</v>
      </c>
      <c r="K47" s="7">
        <f t="shared" si="20"/>
        <v>78.871357911826252</v>
      </c>
      <c r="L47" s="7">
        <f t="shared" si="20"/>
        <v>79.810096125707901</v>
      </c>
      <c r="M47" s="7">
        <f t="shared" si="20"/>
        <v>80.124105467440302</v>
      </c>
      <c r="N47" s="7">
        <f t="shared" si="20"/>
        <v>80.313777334909204</v>
      </c>
      <c r="O47" s="7">
        <f t="shared" si="20"/>
        <v>81.436386868291351</v>
      </c>
      <c r="P47" s="7">
        <f t="shared" si="20"/>
        <v>82.351339055931788</v>
      </c>
      <c r="Q47" s="7">
        <f t="shared" si="20"/>
        <v>84.893091319072809</v>
      </c>
      <c r="R47" s="7">
        <f t="shared" si="20"/>
        <v>87.177557957800687</v>
      </c>
      <c r="S47" s="7">
        <f t="shared" si="20"/>
        <v>88.12846473217509</v>
      </c>
      <c r="T47" s="7">
        <f t="shared" si="20"/>
        <v>89.112740017736996</v>
      </c>
      <c r="U47" s="7">
        <f t="shared" si="20"/>
        <v>90.524152600172059</v>
      </c>
      <c r="V47" s="7">
        <f t="shared" si="20"/>
        <v>92.683968425304414</v>
      </c>
      <c r="W47" s="7">
        <f t="shared" si="20"/>
        <v>93.175308225148044</v>
      </c>
      <c r="X47" s="7">
        <f t="shared" si="20"/>
        <v>94.207196600184247</v>
      </c>
      <c r="Y47" s="7">
        <f t="shared" si="20"/>
        <v>96.999704925575557</v>
      </c>
      <c r="Z47" s="7">
        <f t="shared" si="20"/>
        <v>98.006748464315521</v>
      </c>
      <c r="AA47" s="7">
        <f t="shared" si="20"/>
        <v>99.146398365017788</v>
      </c>
      <c r="AC47" s="2" t="str">
        <f t="shared" si="14"/>
        <v>WA503 - LI</v>
      </c>
      <c r="AD47" s="2">
        <v>8</v>
      </c>
    </row>
    <row r="48" spans="1:30" x14ac:dyDescent="0.2">
      <c r="A48" s="2">
        <v>1</v>
      </c>
      <c r="B48" s="2">
        <v>2</v>
      </c>
      <c r="C48" s="2">
        <v>3</v>
      </c>
      <c r="D48" s="2">
        <v>4</v>
      </c>
      <c r="E48" s="2">
        <v>5</v>
      </c>
      <c r="F48" s="2">
        <v>6</v>
      </c>
      <c r="G48" s="2">
        <v>7</v>
      </c>
      <c r="H48" s="2">
        <v>8</v>
      </c>
      <c r="I48" s="2">
        <v>9</v>
      </c>
      <c r="J48" s="2">
        <v>10</v>
      </c>
      <c r="K48" s="2">
        <v>11</v>
      </c>
      <c r="L48" s="2">
        <v>12</v>
      </c>
      <c r="M48" s="2">
        <v>13</v>
      </c>
      <c r="N48" s="2">
        <v>14</v>
      </c>
      <c r="O48" s="2">
        <v>15</v>
      </c>
      <c r="P48" s="2">
        <v>16</v>
      </c>
      <c r="Q48" s="2">
        <v>17</v>
      </c>
      <c r="R48" s="2">
        <v>18</v>
      </c>
      <c r="S48" s="2">
        <v>19</v>
      </c>
      <c r="T48" s="2">
        <v>20</v>
      </c>
      <c r="U48" s="2">
        <v>21</v>
      </c>
      <c r="V48" s="2">
        <v>22</v>
      </c>
      <c r="W48" s="2">
        <v>23</v>
      </c>
      <c r="X48" s="2">
        <v>24</v>
      </c>
      <c r="Y48" s="2">
        <v>25</v>
      </c>
      <c r="Z48" s="2">
        <v>26</v>
      </c>
      <c r="AA48" s="2">
        <v>27</v>
      </c>
    </row>
    <row r="49" spans="1:27" x14ac:dyDescent="0.2">
      <c r="B49" s="7"/>
    </row>
    <row r="50" spans="1:27" x14ac:dyDescent="0.2">
      <c r="A50" s="2" t="str">
        <f t="shared" ref="A50:A56" si="21">A41</f>
        <v>WA503</v>
      </c>
      <c r="B50" s="4">
        <f t="shared" ref="B50:AA50" si="22">B6</f>
        <v>193765</v>
      </c>
      <c r="C50" s="4">
        <f t="shared" si="22"/>
        <v>189015</v>
      </c>
      <c r="D50" s="4">
        <f t="shared" si="22"/>
        <v>184265</v>
      </c>
      <c r="E50" s="4">
        <f t="shared" si="22"/>
        <v>179516</v>
      </c>
      <c r="F50" s="4">
        <f t="shared" si="22"/>
        <v>174765</v>
      </c>
      <c r="G50" s="4">
        <f t="shared" si="22"/>
        <v>170015</v>
      </c>
      <c r="H50" s="4">
        <f t="shared" si="22"/>
        <v>165265</v>
      </c>
      <c r="I50" s="4">
        <f t="shared" si="22"/>
        <v>160516</v>
      </c>
      <c r="J50" s="4">
        <f t="shared" si="22"/>
        <v>155765</v>
      </c>
      <c r="K50" s="4">
        <f t="shared" si="22"/>
        <v>151015</v>
      </c>
      <c r="L50" s="4">
        <f t="shared" si="22"/>
        <v>146265</v>
      </c>
      <c r="M50" s="4">
        <f t="shared" si="22"/>
        <v>146266</v>
      </c>
      <c r="N50" s="4">
        <f t="shared" si="22"/>
        <v>146265</v>
      </c>
      <c r="O50" s="4">
        <f t="shared" si="22"/>
        <v>146265</v>
      </c>
      <c r="P50" s="4">
        <f t="shared" si="22"/>
        <v>146265</v>
      </c>
      <c r="Q50" s="4">
        <f t="shared" si="22"/>
        <v>146266</v>
      </c>
      <c r="R50" s="4">
        <f t="shared" si="22"/>
        <v>146265</v>
      </c>
      <c r="S50" s="4">
        <f t="shared" si="22"/>
        <v>146265</v>
      </c>
      <c r="T50" s="4">
        <f t="shared" si="22"/>
        <v>146265</v>
      </c>
      <c r="U50" s="4">
        <f t="shared" si="22"/>
        <v>146266</v>
      </c>
      <c r="V50" s="4">
        <f t="shared" si="22"/>
        <v>146265</v>
      </c>
      <c r="W50" s="4">
        <f t="shared" si="22"/>
        <v>146265</v>
      </c>
      <c r="X50" s="4">
        <f t="shared" si="22"/>
        <v>146265</v>
      </c>
      <c r="Y50" s="4">
        <f t="shared" si="22"/>
        <v>146266</v>
      </c>
      <c r="Z50" s="4">
        <f t="shared" si="22"/>
        <v>146265</v>
      </c>
      <c r="AA50" s="4">
        <f t="shared" si="22"/>
        <v>146265</v>
      </c>
    </row>
    <row r="51" spans="1:27" x14ac:dyDescent="0.2">
      <c r="A51" s="2" t="str">
        <f t="shared" si="21"/>
        <v>WA504</v>
      </c>
      <c r="B51" s="4">
        <f t="shared" ref="B51:AA51" si="23">B7</f>
        <v>27715</v>
      </c>
      <c r="C51" s="4">
        <f t="shared" si="23"/>
        <v>27715</v>
      </c>
      <c r="D51" s="4">
        <f t="shared" si="23"/>
        <v>27877</v>
      </c>
      <c r="E51" s="4">
        <f t="shared" si="23"/>
        <v>28110</v>
      </c>
      <c r="F51" s="4">
        <f t="shared" si="23"/>
        <v>28346</v>
      </c>
      <c r="G51" s="4">
        <f t="shared" si="23"/>
        <v>28585</v>
      </c>
      <c r="H51" s="4">
        <f t="shared" si="23"/>
        <v>28826</v>
      </c>
      <c r="I51" s="4">
        <f t="shared" si="23"/>
        <v>29070</v>
      </c>
      <c r="J51" s="4">
        <f t="shared" si="23"/>
        <v>29317</v>
      </c>
      <c r="K51" s="4">
        <f t="shared" si="23"/>
        <v>29567</v>
      </c>
      <c r="L51" s="4">
        <f t="shared" si="23"/>
        <v>29819</v>
      </c>
      <c r="M51" s="4">
        <f t="shared" si="23"/>
        <v>30074</v>
      </c>
      <c r="N51" s="4">
        <f t="shared" si="23"/>
        <v>30332</v>
      </c>
      <c r="O51" s="4">
        <f t="shared" si="23"/>
        <v>30593</v>
      </c>
      <c r="P51" s="4">
        <f t="shared" si="23"/>
        <v>30857</v>
      </c>
      <c r="Q51" s="4">
        <f t="shared" si="23"/>
        <v>31125</v>
      </c>
      <c r="R51" s="4">
        <f t="shared" si="23"/>
        <v>31395</v>
      </c>
      <c r="S51" s="4">
        <f t="shared" si="23"/>
        <v>31669</v>
      </c>
      <c r="T51" s="4">
        <f t="shared" si="23"/>
        <v>31945</v>
      </c>
      <c r="U51" s="4">
        <f t="shared" si="23"/>
        <v>32227</v>
      </c>
      <c r="V51" s="4">
        <f t="shared" si="23"/>
        <v>32510</v>
      </c>
      <c r="W51" s="4">
        <f t="shared" si="23"/>
        <v>32796</v>
      </c>
      <c r="X51" s="4">
        <f t="shared" si="23"/>
        <v>33085</v>
      </c>
      <c r="Y51" s="4">
        <f t="shared" si="23"/>
        <v>33380</v>
      </c>
      <c r="Z51" s="4">
        <f t="shared" si="23"/>
        <v>33678</v>
      </c>
      <c r="AA51" s="4">
        <f t="shared" si="23"/>
        <v>33979</v>
      </c>
    </row>
    <row r="52" spans="1:27" x14ac:dyDescent="0.2">
      <c r="A52" s="2" t="str">
        <f t="shared" si="21"/>
        <v>WA505</v>
      </c>
      <c r="B52" s="4">
        <f t="shared" ref="B52:AA52" si="24">B8</f>
        <v>492</v>
      </c>
      <c r="C52" s="4">
        <f t="shared" si="24"/>
        <v>494</v>
      </c>
      <c r="D52" s="4">
        <f t="shared" si="24"/>
        <v>496</v>
      </c>
      <c r="E52" s="4">
        <f t="shared" si="24"/>
        <v>498</v>
      </c>
      <c r="F52" s="4">
        <f t="shared" si="24"/>
        <v>500</v>
      </c>
      <c r="G52" s="4">
        <f t="shared" si="24"/>
        <v>502</v>
      </c>
      <c r="H52" s="4">
        <f t="shared" si="24"/>
        <v>504</v>
      </c>
      <c r="I52" s="4">
        <f t="shared" si="24"/>
        <v>506</v>
      </c>
      <c r="J52" s="4">
        <f t="shared" si="24"/>
        <v>508</v>
      </c>
      <c r="K52" s="4">
        <f t="shared" si="24"/>
        <v>510</v>
      </c>
      <c r="L52" s="4">
        <f t="shared" si="24"/>
        <v>512</v>
      </c>
      <c r="M52" s="4">
        <f t="shared" si="24"/>
        <v>514</v>
      </c>
      <c r="N52" s="4">
        <f t="shared" si="24"/>
        <v>516</v>
      </c>
      <c r="O52" s="4">
        <f t="shared" si="24"/>
        <v>518</v>
      </c>
      <c r="P52" s="4">
        <f t="shared" si="24"/>
        <v>519</v>
      </c>
      <c r="Q52" s="4">
        <f t="shared" si="24"/>
        <v>521</v>
      </c>
      <c r="R52" s="4">
        <f t="shared" si="24"/>
        <v>523</v>
      </c>
      <c r="S52" s="4">
        <f t="shared" si="24"/>
        <v>525</v>
      </c>
      <c r="T52" s="4">
        <f t="shared" si="24"/>
        <v>526</v>
      </c>
      <c r="U52" s="4">
        <f t="shared" si="24"/>
        <v>528</v>
      </c>
      <c r="V52" s="4">
        <f t="shared" si="24"/>
        <v>530</v>
      </c>
      <c r="W52" s="4">
        <f t="shared" si="24"/>
        <v>531</v>
      </c>
      <c r="X52" s="4">
        <f t="shared" si="24"/>
        <v>533</v>
      </c>
      <c r="Y52" s="4">
        <f t="shared" si="24"/>
        <v>534</v>
      </c>
      <c r="Z52" s="4">
        <f t="shared" si="24"/>
        <v>536</v>
      </c>
      <c r="AA52" s="4">
        <f t="shared" si="24"/>
        <v>537</v>
      </c>
    </row>
    <row r="53" spans="1:27" x14ac:dyDescent="0.2">
      <c r="A53" s="2" t="str">
        <f t="shared" si="21"/>
        <v>WA511</v>
      </c>
      <c r="B53" s="4">
        <f t="shared" ref="B53:AA53" si="25">B9</f>
        <v>101</v>
      </c>
      <c r="C53" s="4">
        <f t="shared" si="25"/>
        <v>102</v>
      </c>
      <c r="D53" s="4">
        <f t="shared" si="25"/>
        <v>103</v>
      </c>
      <c r="E53" s="4">
        <f t="shared" si="25"/>
        <v>104</v>
      </c>
      <c r="F53" s="4">
        <f t="shared" si="25"/>
        <v>104</v>
      </c>
      <c r="G53" s="4">
        <f t="shared" si="25"/>
        <v>105</v>
      </c>
      <c r="H53" s="4">
        <f t="shared" si="25"/>
        <v>106</v>
      </c>
      <c r="I53" s="4">
        <f t="shared" si="25"/>
        <v>107</v>
      </c>
      <c r="J53" s="4">
        <f t="shared" si="25"/>
        <v>108</v>
      </c>
      <c r="K53" s="4">
        <f t="shared" si="25"/>
        <v>109</v>
      </c>
      <c r="L53" s="4">
        <f t="shared" si="25"/>
        <v>110</v>
      </c>
      <c r="M53" s="4">
        <f t="shared" si="25"/>
        <v>110</v>
      </c>
      <c r="N53" s="4">
        <f t="shared" si="25"/>
        <v>111</v>
      </c>
      <c r="O53" s="4">
        <f t="shared" si="25"/>
        <v>112</v>
      </c>
      <c r="P53" s="4">
        <f t="shared" si="25"/>
        <v>113</v>
      </c>
      <c r="Q53" s="4">
        <f t="shared" si="25"/>
        <v>114</v>
      </c>
      <c r="R53" s="4">
        <f t="shared" si="25"/>
        <v>114</v>
      </c>
      <c r="S53" s="4">
        <f t="shared" si="25"/>
        <v>115</v>
      </c>
      <c r="T53" s="4">
        <f t="shared" si="25"/>
        <v>116</v>
      </c>
      <c r="U53" s="4">
        <f t="shared" si="25"/>
        <v>116</v>
      </c>
      <c r="V53" s="4">
        <f t="shared" si="25"/>
        <v>117</v>
      </c>
      <c r="W53" s="4">
        <f t="shared" si="25"/>
        <v>117</v>
      </c>
      <c r="X53" s="4">
        <f t="shared" si="25"/>
        <v>118</v>
      </c>
      <c r="Y53" s="4">
        <f t="shared" si="25"/>
        <v>119</v>
      </c>
      <c r="Z53" s="4">
        <f t="shared" si="25"/>
        <v>119</v>
      </c>
      <c r="AA53" s="4">
        <f t="shared" si="25"/>
        <v>119</v>
      </c>
    </row>
    <row r="54" spans="1:27" x14ac:dyDescent="0.2">
      <c r="A54" s="2" t="str">
        <f t="shared" si="21"/>
        <v>WA570</v>
      </c>
      <c r="B54" s="4">
        <f t="shared" ref="B54:AA54" si="26">B10</f>
        <v>7</v>
      </c>
      <c r="C54" s="4">
        <f t="shared" si="26"/>
        <v>7</v>
      </c>
      <c r="D54" s="4">
        <f t="shared" si="26"/>
        <v>7</v>
      </c>
      <c r="E54" s="4">
        <f t="shared" si="26"/>
        <v>7</v>
      </c>
      <c r="F54" s="4">
        <f t="shared" si="26"/>
        <v>7</v>
      </c>
      <c r="G54" s="4">
        <f t="shared" si="26"/>
        <v>7</v>
      </c>
      <c r="H54" s="4">
        <f t="shared" si="26"/>
        <v>7</v>
      </c>
      <c r="I54" s="4">
        <f t="shared" si="26"/>
        <v>7</v>
      </c>
      <c r="J54" s="4">
        <f t="shared" si="26"/>
        <v>7</v>
      </c>
      <c r="K54" s="4">
        <f t="shared" si="26"/>
        <v>7</v>
      </c>
      <c r="L54" s="4">
        <f t="shared" si="26"/>
        <v>7</v>
      </c>
      <c r="M54" s="4">
        <f t="shared" si="26"/>
        <v>7</v>
      </c>
      <c r="N54" s="4">
        <f t="shared" si="26"/>
        <v>7</v>
      </c>
      <c r="O54" s="4">
        <f t="shared" si="26"/>
        <v>7</v>
      </c>
      <c r="P54" s="4">
        <f t="shared" si="26"/>
        <v>7</v>
      </c>
      <c r="Q54" s="4">
        <f t="shared" si="26"/>
        <v>7</v>
      </c>
      <c r="R54" s="4">
        <f t="shared" si="26"/>
        <v>7</v>
      </c>
      <c r="S54" s="4">
        <f t="shared" si="26"/>
        <v>7</v>
      </c>
      <c r="T54" s="4">
        <f t="shared" si="26"/>
        <v>7</v>
      </c>
      <c r="U54" s="4">
        <f t="shared" si="26"/>
        <v>7</v>
      </c>
      <c r="V54" s="4">
        <f t="shared" si="26"/>
        <v>7</v>
      </c>
      <c r="W54" s="4">
        <f t="shared" si="26"/>
        <v>7</v>
      </c>
      <c r="X54" s="4">
        <f t="shared" si="26"/>
        <v>7</v>
      </c>
      <c r="Y54" s="4">
        <f t="shared" si="26"/>
        <v>7</v>
      </c>
      <c r="Z54" s="4">
        <f t="shared" si="26"/>
        <v>7</v>
      </c>
      <c r="AA54" s="4">
        <f t="shared" si="26"/>
        <v>6</v>
      </c>
    </row>
    <row r="55" spans="1:27" x14ac:dyDescent="0.2">
      <c r="A55" s="2" t="str">
        <f t="shared" si="21"/>
        <v>WA Non-Core</v>
      </c>
      <c r="B55" s="4">
        <f t="shared" ref="B55:AA55" si="27">B11</f>
        <v>175</v>
      </c>
      <c r="C55" s="4">
        <f t="shared" si="27"/>
        <v>175</v>
      </c>
      <c r="D55" s="4">
        <f t="shared" si="27"/>
        <v>175</v>
      </c>
      <c r="E55" s="4">
        <f t="shared" si="27"/>
        <v>175</v>
      </c>
      <c r="F55" s="4">
        <f t="shared" si="27"/>
        <v>175</v>
      </c>
      <c r="G55" s="4">
        <f t="shared" si="27"/>
        <v>175</v>
      </c>
      <c r="H55" s="4">
        <f t="shared" si="27"/>
        <v>175</v>
      </c>
      <c r="I55" s="4">
        <f t="shared" si="27"/>
        <v>175</v>
      </c>
      <c r="J55" s="4">
        <f t="shared" si="27"/>
        <v>175</v>
      </c>
      <c r="K55" s="4">
        <f t="shared" si="27"/>
        <v>175</v>
      </c>
      <c r="L55" s="4">
        <f t="shared" si="27"/>
        <v>175</v>
      </c>
      <c r="M55" s="4">
        <f t="shared" si="27"/>
        <v>175</v>
      </c>
      <c r="N55" s="4">
        <f t="shared" si="27"/>
        <v>175</v>
      </c>
      <c r="O55" s="4">
        <f t="shared" si="27"/>
        <v>175</v>
      </c>
      <c r="P55" s="4">
        <f t="shared" si="27"/>
        <v>175</v>
      </c>
      <c r="Q55" s="4">
        <f t="shared" si="27"/>
        <v>175</v>
      </c>
      <c r="R55" s="4">
        <f t="shared" si="27"/>
        <v>175</v>
      </c>
      <c r="S55" s="4">
        <f t="shared" si="27"/>
        <v>175</v>
      </c>
      <c r="T55" s="4">
        <f t="shared" si="27"/>
        <v>175</v>
      </c>
      <c r="U55" s="4">
        <f t="shared" si="27"/>
        <v>175</v>
      </c>
      <c r="V55" s="4">
        <f t="shared" si="27"/>
        <v>175</v>
      </c>
      <c r="W55" s="4">
        <f t="shared" si="27"/>
        <v>175</v>
      </c>
      <c r="X55" s="4">
        <f t="shared" si="27"/>
        <v>175</v>
      </c>
      <c r="Y55" s="4">
        <f t="shared" si="27"/>
        <v>175</v>
      </c>
      <c r="Z55" s="4">
        <f t="shared" si="27"/>
        <v>175</v>
      </c>
      <c r="AA55" s="4">
        <f t="shared" si="27"/>
        <v>175</v>
      </c>
    </row>
    <row r="56" spans="1:27" x14ac:dyDescent="0.2">
      <c r="A56" s="2" t="str">
        <f t="shared" si="21"/>
        <v>WA503 - LI</v>
      </c>
      <c r="B56" s="4">
        <f t="shared" ref="B56:AA56" si="28">B12</f>
        <v>12500</v>
      </c>
      <c r="C56" s="4">
        <f t="shared" si="28"/>
        <v>17250</v>
      </c>
      <c r="D56" s="4">
        <f t="shared" si="28"/>
        <v>22000</v>
      </c>
      <c r="E56" s="4">
        <f t="shared" si="28"/>
        <v>26750</v>
      </c>
      <c r="F56" s="4">
        <f t="shared" si="28"/>
        <v>31500</v>
      </c>
      <c r="G56" s="4">
        <f t="shared" si="28"/>
        <v>36250</v>
      </c>
      <c r="H56" s="4">
        <f t="shared" si="28"/>
        <v>41000</v>
      </c>
      <c r="I56" s="4">
        <f t="shared" si="28"/>
        <v>45750</v>
      </c>
      <c r="J56" s="4">
        <f t="shared" si="28"/>
        <v>50500</v>
      </c>
      <c r="K56" s="4">
        <f t="shared" si="28"/>
        <v>55250</v>
      </c>
      <c r="L56" s="4">
        <f t="shared" si="28"/>
        <v>60000</v>
      </c>
      <c r="M56" s="4">
        <f t="shared" si="28"/>
        <v>60000</v>
      </c>
      <c r="N56" s="4">
        <f t="shared" si="28"/>
        <v>60000</v>
      </c>
      <c r="O56" s="4">
        <f t="shared" si="28"/>
        <v>60000</v>
      </c>
      <c r="P56" s="4">
        <f t="shared" si="28"/>
        <v>60000</v>
      </c>
      <c r="Q56" s="4">
        <f t="shared" si="28"/>
        <v>60000</v>
      </c>
      <c r="R56" s="4">
        <f t="shared" si="28"/>
        <v>60000</v>
      </c>
      <c r="S56" s="4">
        <f t="shared" si="28"/>
        <v>60000</v>
      </c>
      <c r="T56" s="4">
        <f t="shared" si="28"/>
        <v>60000</v>
      </c>
      <c r="U56" s="4">
        <f t="shared" si="28"/>
        <v>60000</v>
      </c>
      <c r="V56" s="4">
        <f t="shared" si="28"/>
        <v>60000</v>
      </c>
      <c r="W56" s="4">
        <f t="shared" si="28"/>
        <v>60000</v>
      </c>
      <c r="X56" s="4">
        <f t="shared" si="28"/>
        <v>60000</v>
      </c>
      <c r="Y56" s="4">
        <f t="shared" si="28"/>
        <v>60000</v>
      </c>
      <c r="Z56" s="4">
        <f t="shared" si="28"/>
        <v>60000</v>
      </c>
      <c r="AA56" s="4">
        <f t="shared" si="28"/>
        <v>60000</v>
      </c>
    </row>
    <row r="57" spans="1:27" x14ac:dyDescent="0.2">
      <c r="A57" s="2" t="s">
        <v>2</v>
      </c>
      <c r="B57" s="4">
        <f t="shared" ref="B57:N57" si="29">B13</f>
        <v>222080</v>
      </c>
      <c r="C57" s="4">
        <f t="shared" si="29"/>
        <v>217333</v>
      </c>
      <c r="D57" s="4">
        <f t="shared" si="29"/>
        <v>212748</v>
      </c>
      <c r="E57" s="4">
        <f t="shared" si="29"/>
        <v>208235</v>
      </c>
      <c r="F57" s="4">
        <f t="shared" si="29"/>
        <v>203722</v>
      </c>
      <c r="G57" s="4">
        <f t="shared" si="29"/>
        <v>199214</v>
      </c>
      <c r="H57" s="4">
        <f t="shared" si="29"/>
        <v>194708</v>
      </c>
      <c r="I57" s="4">
        <f t="shared" si="29"/>
        <v>190206</v>
      </c>
      <c r="J57" s="4">
        <f t="shared" si="29"/>
        <v>185705</v>
      </c>
      <c r="K57" s="4">
        <f t="shared" si="29"/>
        <v>181208</v>
      </c>
      <c r="L57" s="4">
        <f t="shared" si="29"/>
        <v>176713</v>
      </c>
      <c r="M57" s="4">
        <f t="shared" si="29"/>
        <v>176971</v>
      </c>
      <c r="N57" s="4">
        <f t="shared" si="29"/>
        <v>177231</v>
      </c>
      <c r="O57" s="4">
        <f t="shared" ref="O57:AA57" si="30">O13</f>
        <v>177495</v>
      </c>
      <c r="P57" s="4">
        <f t="shared" si="30"/>
        <v>177761</v>
      </c>
      <c r="Q57" s="4">
        <f t="shared" si="30"/>
        <v>178033</v>
      </c>
      <c r="R57" s="4">
        <f t="shared" si="30"/>
        <v>178304</v>
      </c>
      <c r="S57" s="4">
        <f t="shared" si="30"/>
        <v>178581</v>
      </c>
      <c r="T57" s="4">
        <f t="shared" si="30"/>
        <v>178859</v>
      </c>
      <c r="U57" s="4">
        <f t="shared" si="30"/>
        <v>179144</v>
      </c>
      <c r="V57" s="4">
        <f t="shared" si="30"/>
        <v>179429</v>
      </c>
      <c r="W57" s="4">
        <f t="shared" si="30"/>
        <v>179716</v>
      </c>
      <c r="X57" s="4">
        <f t="shared" si="30"/>
        <v>180008</v>
      </c>
      <c r="Y57" s="4">
        <f t="shared" si="30"/>
        <v>180306</v>
      </c>
      <c r="Z57" s="4">
        <f t="shared" si="30"/>
        <v>180605</v>
      </c>
      <c r="AA57" s="4">
        <f t="shared" si="30"/>
        <v>180906</v>
      </c>
    </row>
    <row r="60" spans="1:27" x14ac:dyDescent="0.2">
      <c r="A60" s="3" t="s">
        <v>19</v>
      </c>
    </row>
    <row r="61" spans="1:27" x14ac:dyDescent="0.2">
      <c r="A61" s="2" t="str">
        <f t="shared" ref="A61:A67" si="31">A50</f>
        <v>WA503</v>
      </c>
      <c r="B61" s="4">
        <f t="shared" ref="B61:AA61" si="32">B17*10</f>
        <v>129284032.18293455</v>
      </c>
      <c r="C61" s="4">
        <f t="shared" si="32"/>
        <v>124125457.29257129</v>
      </c>
      <c r="D61" s="4">
        <f t="shared" si="32"/>
        <v>122412225.28032051</v>
      </c>
      <c r="E61" s="4">
        <f t="shared" si="32"/>
        <v>118636845.38638595</v>
      </c>
      <c r="F61" s="4">
        <f t="shared" si="32"/>
        <v>117142156.25481798</v>
      </c>
      <c r="G61" s="4">
        <f t="shared" si="32"/>
        <v>112964155.49138737</v>
      </c>
      <c r="H61" s="4">
        <f t="shared" si="32"/>
        <v>107901666.46906599</v>
      </c>
      <c r="I61" s="4">
        <f t="shared" si="32"/>
        <v>107104915.84202313</v>
      </c>
      <c r="J61" s="4">
        <f t="shared" si="32"/>
        <v>101418455.64940563</v>
      </c>
      <c r="K61" s="4">
        <f t="shared" si="32"/>
        <v>98091033.813444942</v>
      </c>
      <c r="L61" s="4">
        <f t="shared" si="32"/>
        <v>95232349.587248549</v>
      </c>
      <c r="M61" s="4">
        <f t="shared" si="32"/>
        <v>94726695.636938736</v>
      </c>
      <c r="N61" s="4">
        <f t="shared" si="32"/>
        <v>95095667.620439216</v>
      </c>
      <c r="O61" s="4">
        <f t="shared" si="32"/>
        <v>95872379.048407748</v>
      </c>
      <c r="P61" s="4">
        <f t="shared" si="32"/>
        <v>93880195.42782636</v>
      </c>
      <c r="Q61" s="4">
        <f t="shared" si="32"/>
        <v>94308415.895746678</v>
      </c>
      <c r="R61" s="4">
        <f t="shared" si="32"/>
        <v>93856755.405648127</v>
      </c>
      <c r="S61" s="4">
        <f t="shared" si="32"/>
        <v>93267536.618006453</v>
      </c>
      <c r="T61" s="4">
        <f t="shared" si="32"/>
        <v>94200185.090958312</v>
      </c>
      <c r="U61" s="4">
        <f t="shared" si="32"/>
        <v>93088732.63948746</v>
      </c>
      <c r="V61" s="4">
        <f t="shared" si="32"/>
        <v>93007369.388333574</v>
      </c>
      <c r="W61" s="4">
        <f t="shared" si="32"/>
        <v>92011260.490338817</v>
      </c>
      <c r="X61" s="4">
        <f t="shared" si="32"/>
        <v>92124477.22422424</v>
      </c>
      <c r="Y61" s="4">
        <f t="shared" si="32"/>
        <v>93288651.527143046</v>
      </c>
      <c r="Z61" s="4">
        <f t="shared" si="32"/>
        <v>91673806.301151693</v>
      </c>
      <c r="AA61" s="4">
        <f t="shared" si="32"/>
        <v>92226426.186252892</v>
      </c>
    </row>
    <row r="62" spans="1:27" x14ac:dyDescent="0.2">
      <c r="A62" s="2" t="str">
        <f t="shared" si="31"/>
        <v>WA504</v>
      </c>
      <c r="B62" s="4">
        <f t="shared" ref="B62:AA62" si="33">B18*10</f>
        <v>99572409.327077955</v>
      </c>
      <c r="C62" s="4">
        <f t="shared" si="33"/>
        <v>98143870.116889954</v>
      </c>
      <c r="D62" s="4">
        <f t="shared" si="33"/>
        <v>99013204.544565514</v>
      </c>
      <c r="E62" s="4">
        <f t="shared" si="33"/>
        <v>98636453.774843484</v>
      </c>
      <c r="F62" s="4">
        <f t="shared" si="33"/>
        <v>99890623.807846665</v>
      </c>
      <c r="G62" s="4">
        <f t="shared" si="33"/>
        <v>99213233.759735525</v>
      </c>
      <c r="H62" s="4">
        <f t="shared" si="33"/>
        <v>97760742.402044028</v>
      </c>
      <c r="I62" s="4">
        <f t="shared" si="33"/>
        <v>99628572.535591006</v>
      </c>
      <c r="J62" s="4">
        <f t="shared" si="33"/>
        <v>97559453.767979756</v>
      </c>
      <c r="K62" s="4">
        <f t="shared" si="33"/>
        <v>97351450.877082571</v>
      </c>
      <c r="L62" s="4">
        <f t="shared" si="33"/>
        <v>97537094.432124794</v>
      </c>
      <c r="M62" s="4">
        <f t="shared" si="33"/>
        <v>97222260.4930076</v>
      </c>
      <c r="N62" s="4">
        <f t="shared" si="33"/>
        <v>97451220.208261982</v>
      </c>
      <c r="O62" s="4">
        <f t="shared" si="33"/>
        <v>98139138.926111385</v>
      </c>
      <c r="P62" s="4">
        <f t="shared" si="33"/>
        <v>96461733.587605953</v>
      </c>
      <c r="Q62" s="4">
        <f t="shared" si="33"/>
        <v>96880188.265843913</v>
      </c>
      <c r="R62" s="4">
        <f t="shared" si="33"/>
        <v>96520598.567198589</v>
      </c>
      <c r="S62" s="4">
        <f t="shared" si="33"/>
        <v>95965189.718040973</v>
      </c>
      <c r="T62" s="4">
        <f t="shared" si="33"/>
        <v>96837496.665947229</v>
      </c>
      <c r="U62" s="4">
        <f t="shared" si="33"/>
        <v>96022906.291864738</v>
      </c>
      <c r="V62" s="4">
        <f t="shared" si="33"/>
        <v>96078396.10963425</v>
      </c>
      <c r="W62" s="4">
        <f t="shared" si="33"/>
        <v>95212126.308039412</v>
      </c>
      <c r="X62" s="4">
        <f t="shared" si="33"/>
        <v>95292068.620089263</v>
      </c>
      <c r="Y62" s="4">
        <f t="shared" si="33"/>
        <v>96409843.881974012</v>
      </c>
      <c r="Z62" s="4">
        <f t="shared" si="33"/>
        <v>94964933.098973781</v>
      </c>
      <c r="AA62" s="4">
        <f t="shared" si="33"/>
        <v>95541388.98277846</v>
      </c>
    </row>
    <row r="63" spans="1:27" x14ac:dyDescent="0.2">
      <c r="A63" s="2" t="str">
        <f t="shared" si="31"/>
        <v>WA505</v>
      </c>
      <c r="B63" s="4">
        <f t="shared" ref="B63:AA63" si="34">B19*10</f>
        <v>13846685.857393919</v>
      </c>
      <c r="C63" s="4">
        <f t="shared" si="34"/>
        <v>13792531.949753076</v>
      </c>
      <c r="D63" s="4">
        <f t="shared" si="34"/>
        <v>13990870.930901689</v>
      </c>
      <c r="E63" s="4">
        <f t="shared" si="34"/>
        <v>14057283.308322607</v>
      </c>
      <c r="F63" s="4">
        <f t="shared" si="34"/>
        <v>14170321.904515158</v>
      </c>
      <c r="G63" s="4">
        <f t="shared" si="34"/>
        <v>14166933.568001678</v>
      </c>
      <c r="H63" s="4">
        <f t="shared" si="34"/>
        <v>14034666.249739531</v>
      </c>
      <c r="I63" s="4">
        <f t="shared" si="34"/>
        <v>14346922.165223695</v>
      </c>
      <c r="J63" s="4">
        <f t="shared" si="34"/>
        <v>14176503.464670081</v>
      </c>
      <c r="K63" s="4">
        <f t="shared" si="34"/>
        <v>14193860.129956558</v>
      </c>
      <c r="L63" s="4">
        <f t="shared" si="34"/>
        <v>14241112.185643932</v>
      </c>
      <c r="M63" s="4">
        <f t="shared" si="34"/>
        <v>14318931.962681981</v>
      </c>
      <c r="N63" s="4">
        <f t="shared" si="34"/>
        <v>14369820.754340339</v>
      </c>
      <c r="O63" s="4">
        <f t="shared" si="34"/>
        <v>14496200.135392226</v>
      </c>
      <c r="P63" s="4">
        <f t="shared" si="34"/>
        <v>14380023.256008372</v>
      </c>
      <c r="Q63" s="4">
        <f t="shared" si="34"/>
        <v>14432876.211335432</v>
      </c>
      <c r="R63" s="4">
        <f t="shared" si="34"/>
        <v>14375200.256090119</v>
      </c>
      <c r="S63" s="4">
        <f t="shared" si="34"/>
        <v>14325374.432408459</v>
      </c>
      <c r="T63" s="4">
        <f t="shared" si="34"/>
        <v>14442496.594387153</v>
      </c>
      <c r="U63" s="4">
        <f t="shared" si="34"/>
        <v>14099741.257535929</v>
      </c>
      <c r="V63" s="4">
        <f t="shared" si="34"/>
        <v>14062834.185473241</v>
      </c>
      <c r="W63" s="4">
        <f t="shared" si="34"/>
        <v>14119121.551081505</v>
      </c>
      <c r="X63" s="4">
        <f t="shared" si="34"/>
        <v>14272390.605295738</v>
      </c>
      <c r="Y63" s="4">
        <f t="shared" si="34"/>
        <v>14338949.885306137</v>
      </c>
      <c r="Z63" s="4">
        <f t="shared" si="34"/>
        <v>14117716.340354655</v>
      </c>
      <c r="AA63" s="4">
        <f t="shared" si="34"/>
        <v>14167687.46640031</v>
      </c>
    </row>
    <row r="64" spans="1:27" x14ac:dyDescent="0.2">
      <c r="A64" s="2" t="str">
        <f t="shared" si="31"/>
        <v>WA511</v>
      </c>
      <c r="B64" s="4">
        <f t="shared" ref="B64:AA64" si="35">B20*10</f>
        <v>19401900.332634225</v>
      </c>
      <c r="C64" s="4">
        <f t="shared" si="35"/>
        <v>19605029.451866291</v>
      </c>
      <c r="D64" s="4">
        <f t="shared" si="35"/>
        <v>20228196.240957029</v>
      </c>
      <c r="E64" s="4">
        <f t="shared" si="35"/>
        <v>20599720.257765718</v>
      </c>
      <c r="F64" s="4">
        <f t="shared" si="35"/>
        <v>20944934.63052455</v>
      </c>
      <c r="G64" s="4">
        <f t="shared" si="35"/>
        <v>21023505.398203827</v>
      </c>
      <c r="H64" s="4">
        <f t="shared" si="35"/>
        <v>21045154.716036674</v>
      </c>
      <c r="I64" s="4">
        <f t="shared" si="35"/>
        <v>21854225.130484596</v>
      </c>
      <c r="J64" s="4">
        <f t="shared" si="35"/>
        <v>21810255.794636142</v>
      </c>
      <c r="K64" s="4">
        <f t="shared" si="35"/>
        <v>22026167.184030317</v>
      </c>
      <c r="L64" s="4">
        <f t="shared" si="35"/>
        <v>22374049.350796785</v>
      </c>
      <c r="M64" s="4">
        <f t="shared" si="35"/>
        <v>22773971.342627898</v>
      </c>
      <c r="N64" s="4">
        <f t="shared" si="35"/>
        <v>23106840.272821136</v>
      </c>
      <c r="O64" s="4">
        <f t="shared" si="35"/>
        <v>23579756.044324692</v>
      </c>
      <c r="P64" s="4">
        <f t="shared" si="35"/>
        <v>23573242.497417115</v>
      </c>
      <c r="Q64" s="4">
        <f t="shared" si="35"/>
        <v>23855654.009412788</v>
      </c>
      <c r="R64" s="4">
        <f t="shared" si="35"/>
        <v>23940091.223958932</v>
      </c>
      <c r="S64" s="4">
        <f t="shared" si="35"/>
        <v>24061027.669723671</v>
      </c>
      <c r="T64" s="4">
        <f t="shared" si="35"/>
        <v>24516114.043281376</v>
      </c>
      <c r="U64" s="4">
        <f t="shared" si="35"/>
        <v>23524507.451935135</v>
      </c>
      <c r="V64" s="4">
        <f t="shared" si="35"/>
        <v>23594103.152776577</v>
      </c>
      <c r="W64" s="4">
        <f t="shared" si="35"/>
        <v>23916357.836150993</v>
      </c>
      <c r="X64" s="4">
        <f t="shared" si="35"/>
        <v>24681292.438552953</v>
      </c>
      <c r="Y64" s="4">
        <f t="shared" si="35"/>
        <v>24931810.556233305</v>
      </c>
      <c r="Z64" s="4">
        <f t="shared" si="35"/>
        <v>24513877.663591594</v>
      </c>
      <c r="AA64" s="4">
        <f t="shared" si="35"/>
        <v>24718573.015186001</v>
      </c>
    </row>
    <row r="65" spans="1:27" x14ac:dyDescent="0.2">
      <c r="A65" s="2" t="str">
        <f t="shared" si="31"/>
        <v>WA570</v>
      </c>
      <c r="B65" s="4">
        <f t="shared" ref="B65:AA65" si="36">B21*10</f>
        <v>1773733.1078931917</v>
      </c>
      <c r="C65" s="4">
        <f t="shared" si="36"/>
        <v>1739940.5016748221</v>
      </c>
      <c r="D65" s="4">
        <f t="shared" si="36"/>
        <v>1757746.7714984962</v>
      </c>
      <c r="E65" s="4">
        <f t="shared" si="36"/>
        <v>1748991.3357415854</v>
      </c>
      <c r="F65" s="4">
        <f t="shared" si="36"/>
        <v>1767596.2858903981</v>
      </c>
      <c r="G65" s="4">
        <f t="shared" si="36"/>
        <v>1759211.5136397583</v>
      </c>
      <c r="H65" s="4">
        <f t="shared" si="36"/>
        <v>1736104.9404465945</v>
      </c>
      <c r="I65" s="4">
        <f t="shared" si="36"/>
        <v>1763785.4561485283</v>
      </c>
      <c r="J65" s="4">
        <f t="shared" si="36"/>
        <v>1728092.4179768118</v>
      </c>
      <c r="K65" s="4">
        <f t="shared" si="36"/>
        <v>1728344.7180708705</v>
      </c>
      <c r="L65" s="4">
        <f t="shared" si="36"/>
        <v>1725047.6194810052</v>
      </c>
      <c r="M65" s="4">
        <f t="shared" si="36"/>
        <v>1722016.0550303743</v>
      </c>
      <c r="N65" s="4">
        <f t="shared" si="36"/>
        <v>1723616.6190014775</v>
      </c>
      <c r="O65" s="4">
        <f t="shared" si="36"/>
        <v>1741137.885913881</v>
      </c>
      <c r="P65" s="4">
        <f t="shared" si="36"/>
        <v>1712011.1571047567</v>
      </c>
      <c r="Q65" s="4">
        <f t="shared" si="36"/>
        <v>1714079.3096273157</v>
      </c>
      <c r="R65" s="4">
        <f t="shared" si="36"/>
        <v>1703810.4839755539</v>
      </c>
      <c r="S65" s="4">
        <f t="shared" si="36"/>
        <v>1698667.3552699897</v>
      </c>
      <c r="T65" s="4">
        <f t="shared" si="36"/>
        <v>1713913.2217555</v>
      </c>
      <c r="U65" s="4">
        <f t="shared" si="36"/>
        <v>1695796.6056018597</v>
      </c>
      <c r="V65" s="4">
        <f t="shared" si="36"/>
        <v>1698678.4309901227</v>
      </c>
      <c r="W65" s="4">
        <f t="shared" si="36"/>
        <v>1684551.2220768654</v>
      </c>
      <c r="X65" s="4">
        <f t="shared" si="36"/>
        <v>1683539.8351466982</v>
      </c>
      <c r="Y65" s="4">
        <f t="shared" si="36"/>
        <v>1700538.1952107153</v>
      </c>
      <c r="Z65" s="4">
        <f t="shared" si="36"/>
        <v>1677907.5353365145</v>
      </c>
      <c r="AA65" s="4">
        <f t="shared" si="36"/>
        <v>1688827.4114822112</v>
      </c>
    </row>
    <row r="66" spans="1:27" x14ac:dyDescent="0.2">
      <c r="A66" s="2" t="str">
        <f t="shared" si="31"/>
        <v>WA Non-Core</v>
      </c>
      <c r="B66" s="4">
        <f>B22*10</f>
        <v>105189506.73131667</v>
      </c>
      <c r="C66" s="4">
        <f t="shared" ref="C66:AA66" si="37">C22*10</f>
        <v>105715454.26497309</v>
      </c>
      <c r="D66" s="4">
        <f t="shared" si="37"/>
        <v>106244031.53629787</v>
      </c>
      <c r="E66" s="4">
        <f t="shared" si="37"/>
        <v>106775251.69397938</v>
      </c>
      <c r="F66" s="4">
        <f t="shared" si="37"/>
        <v>107309127.95244935</v>
      </c>
      <c r="G66" s="4">
        <f t="shared" si="37"/>
        <v>107845673.59221166</v>
      </c>
      <c r="H66" s="4">
        <f t="shared" si="37"/>
        <v>108384901.96017268</v>
      </c>
      <c r="I66" s="4">
        <f t="shared" si="37"/>
        <v>108926826.46997347</v>
      </c>
      <c r="J66" s="4">
        <f t="shared" si="37"/>
        <v>109471460.6023234</v>
      </c>
      <c r="K66" s="4">
        <f t="shared" si="37"/>
        <v>110018817.9053349</v>
      </c>
      <c r="L66" s="4">
        <f t="shared" si="37"/>
        <v>110568911.9948616</v>
      </c>
      <c r="M66" s="4">
        <f t="shared" si="37"/>
        <v>111121756.55483589</v>
      </c>
      <c r="N66" s="4">
        <f t="shared" si="37"/>
        <v>111677365.33761002</v>
      </c>
      <c r="O66" s="4">
        <f t="shared" si="37"/>
        <v>112235752.16429803</v>
      </c>
      <c r="P66" s="4">
        <f t="shared" si="37"/>
        <v>112796930.92511949</v>
      </c>
      <c r="Q66" s="4">
        <f t="shared" si="37"/>
        <v>113360915.5797452</v>
      </c>
      <c r="R66" s="4">
        <f t="shared" si="37"/>
        <v>113927720.15764382</v>
      </c>
      <c r="S66" s="4">
        <f t="shared" si="37"/>
        <v>114497358.75843199</v>
      </c>
      <c r="T66" s="4">
        <f t="shared" si="37"/>
        <v>115069845.55222422</v>
      </c>
      <c r="U66" s="4">
        <f t="shared" si="37"/>
        <v>115645194.77998547</v>
      </c>
      <c r="V66" s="4">
        <f t="shared" si="37"/>
        <v>116223420.75388522</v>
      </c>
      <c r="W66" s="4">
        <f t="shared" si="37"/>
        <v>116804537.85765472</v>
      </c>
      <c r="X66" s="4">
        <f t="shared" si="37"/>
        <v>117388560.54694292</v>
      </c>
      <c r="Y66" s="4">
        <f t="shared" si="37"/>
        <v>117975503.34967755</v>
      </c>
      <c r="Z66" s="4">
        <f t="shared" si="37"/>
        <v>118565380.86642581</v>
      </c>
      <c r="AA66" s="4">
        <f t="shared" si="37"/>
        <v>119158207.77075824</v>
      </c>
    </row>
    <row r="67" spans="1:27" x14ac:dyDescent="0.2">
      <c r="A67" s="2" t="str">
        <f t="shared" si="31"/>
        <v>WA503 - LI</v>
      </c>
      <c r="B67" s="4">
        <f>B23*10</f>
        <v>8340259.6046070326</v>
      </c>
      <c r="C67" s="4">
        <f t="shared" ref="C67:AA67" si="38">C23*10</f>
        <v>11328011.736088961</v>
      </c>
      <c r="D67" s="4">
        <f t="shared" si="38"/>
        <v>14615195.268591709</v>
      </c>
      <c r="E67" s="4">
        <f t="shared" si="38"/>
        <v>17678288.364746451</v>
      </c>
      <c r="F67" s="4">
        <f t="shared" si="38"/>
        <v>21113941.13253092</v>
      </c>
      <c r="G67" s="4">
        <f t="shared" si="38"/>
        <v>24085819.701572165</v>
      </c>
      <c r="H67" s="4">
        <f t="shared" si="38"/>
        <v>26768936.709113885</v>
      </c>
      <c r="I67" s="4">
        <f t="shared" si="38"/>
        <v>30526862.741237994</v>
      </c>
      <c r="J67" s="4">
        <f t="shared" si="38"/>
        <v>32880505.956376489</v>
      </c>
      <c r="K67" s="4">
        <f t="shared" si="38"/>
        <v>35887359.654291511</v>
      </c>
      <c r="L67" s="4">
        <f t="shared" si="38"/>
        <v>39065675.146035708</v>
      </c>
      <c r="M67" s="4">
        <f t="shared" si="38"/>
        <v>38857982.97770039</v>
      </c>
      <c r="N67" s="4">
        <f t="shared" si="38"/>
        <v>39009606.24364239</v>
      </c>
      <c r="O67" s="4">
        <f t="shared" si="38"/>
        <v>39328224.407099888</v>
      </c>
      <c r="P67" s="4">
        <f t="shared" si="38"/>
        <v>38511002.12401861</v>
      </c>
      <c r="Q67" s="4">
        <f t="shared" si="38"/>
        <v>38686399.804088451</v>
      </c>
      <c r="R67" s="4">
        <f t="shared" si="38"/>
        <v>38501386.690861709</v>
      </c>
      <c r="S67" s="4">
        <f t="shared" si="38"/>
        <v>38259680.696546592</v>
      </c>
      <c r="T67" s="4">
        <f t="shared" si="38"/>
        <v>38642266.471524283</v>
      </c>
      <c r="U67" s="4">
        <f t="shared" si="38"/>
        <v>38186071.666479208</v>
      </c>
      <c r="V67" s="4">
        <f t="shared" si="38"/>
        <v>38152956.368919529</v>
      </c>
      <c r="W67" s="4">
        <f t="shared" si="38"/>
        <v>37744338.217757694</v>
      </c>
      <c r="X67" s="4">
        <f t="shared" si="38"/>
        <v>37790781.345184803</v>
      </c>
      <c r="Y67" s="4">
        <f t="shared" si="38"/>
        <v>38268080.699742816</v>
      </c>
      <c r="Z67" s="4">
        <f t="shared" si="38"/>
        <v>37605909.671275437</v>
      </c>
      <c r="AA67" s="4">
        <f t="shared" si="38"/>
        <v>37832602.271050304</v>
      </c>
    </row>
    <row r="68" spans="1:27" x14ac:dyDescent="0.2">
      <c r="A68" s="2" t="s">
        <v>2</v>
      </c>
      <c r="B68" s="4">
        <f t="shared" ref="B68:N68" si="39">B24*10</f>
        <v>272219020.41254091</v>
      </c>
      <c r="C68" s="4">
        <f t="shared" si="39"/>
        <v>268734841.0488444</v>
      </c>
      <c r="D68" s="4">
        <f t="shared" si="39"/>
        <v>272017439.03683496</v>
      </c>
      <c r="E68" s="4">
        <f t="shared" si="39"/>
        <v>271357582.42780578</v>
      </c>
      <c r="F68" s="4">
        <f t="shared" si="39"/>
        <v>275029574.01612568</v>
      </c>
      <c r="G68" s="4">
        <f t="shared" si="39"/>
        <v>273212859.43254036</v>
      </c>
      <c r="H68" s="4">
        <f t="shared" si="39"/>
        <v>269247271.48644674</v>
      </c>
      <c r="I68" s="4">
        <f t="shared" si="39"/>
        <v>275225283.870709</v>
      </c>
      <c r="J68" s="4">
        <f t="shared" si="39"/>
        <v>269573267.05104488</v>
      </c>
      <c r="K68" s="4">
        <f t="shared" si="39"/>
        <v>269278216.37687677</v>
      </c>
      <c r="L68" s="4">
        <f t="shared" si="39"/>
        <v>270175328.32133079</v>
      </c>
      <c r="M68" s="4">
        <f t="shared" si="39"/>
        <v>269621858.46798694</v>
      </c>
      <c r="N68" s="4">
        <f t="shared" si="39"/>
        <v>270756771.71850657</v>
      </c>
      <c r="O68" s="4">
        <f t="shared" ref="O68:AA68" si="40">O24*10</f>
        <v>273156836.44724977</v>
      </c>
      <c r="P68" s="4">
        <f t="shared" si="40"/>
        <v>268518208.04998112</v>
      </c>
      <c r="Q68" s="4">
        <f t="shared" si="40"/>
        <v>269877613.49605453</v>
      </c>
      <c r="R68" s="4">
        <f t="shared" si="40"/>
        <v>268897842.62773299</v>
      </c>
      <c r="S68" s="4">
        <f t="shared" si="40"/>
        <v>267577476.48999614</v>
      </c>
      <c r="T68" s="4">
        <f t="shared" si="40"/>
        <v>270352472.08785385</v>
      </c>
      <c r="U68" s="4">
        <f t="shared" si="40"/>
        <v>266617755.91290438</v>
      </c>
      <c r="V68" s="4">
        <f t="shared" si="40"/>
        <v>266594337.63612732</v>
      </c>
      <c r="W68" s="4">
        <f t="shared" si="40"/>
        <v>264687755.62544528</v>
      </c>
      <c r="X68" s="4">
        <f t="shared" si="40"/>
        <v>265844550.06849372</v>
      </c>
      <c r="Y68" s="4">
        <f t="shared" si="40"/>
        <v>268937874.74561</v>
      </c>
      <c r="Z68" s="4">
        <f t="shared" si="40"/>
        <v>264554150.61068362</v>
      </c>
      <c r="AA68" s="4">
        <f t="shared" si="40"/>
        <v>266175505.33315018</v>
      </c>
    </row>
    <row r="69" spans="1:27" x14ac:dyDescent="0.2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</row>
    <row r="70" spans="1:27" x14ac:dyDescent="0.2"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</row>
    <row r="71" spans="1:27" x14ac:dyDescent="0.2">
      <c r="A71" s="6" t="s">
        <v>53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1:27" x14ac:dyDescent="0.2">
      <c r="A72" s="2" t="s">
        <v>54</v>
      </c>
      <c r="B72" s="8">
        <f t="shared" ref="B72:N72" si="41">B28</f>
        <v>106426614.04312824</v>
      </c>
      <c r="C72" s="8">
        <f t="shared" si="41"/>
        <v>101948075.71778522</v>
      </c>
      <c r="D72" s="8">
        <f t="shared" si="41"/>
        <v>103355520.56160527</v>
      </c>
      <c r="E72" s="8">
        <f t="shared" si="41"/>
        <v>101518678.29766099</v>
      </c>
      <c r="F72" s="8">
        <f t="shared" si="41"/>
        <v>98454711.393276453</v>
      </c>
      <c r="G72" s="8">
        <f t="shared" si="41"/>
        <v>87490264.202332526</v>
      </c>
      <c r="H72" s="8">
        <f t="shared" si="41"/>
        <v>89782512.56658332</v>
      </c>
      <c r="I72" s="8">
        <f t="shared" si="41"/>
        <v>91929981.691470399</v>
      </c>
      <c r="J72" s="8">
        <f t="shared" si="41"/>
        <v>102001175.78156485</v>
      </c>
      <c r="K72" s="8">
        <f t="shared" si="41"/>
        <v>106046748.92843656</v>
      </c>
      <c r="L72" s="8">
        <f t="shared" si="41"/>
        <v>111091402.05150498</v>
      </c>
      <c r="M72" s="8">
        <f t="shared" si="41"/>
        <v>113965793.1513896</v>
      </c>
      <c r="N72" s="8">
        <f t="shared" si="41"/>
        <v>115036177.80256079</v>
      </c>
      <c r="O72" s="8">
        <f t="shared" ref="O72:AA72" si="42">O28</f>
        <v>120927452.52373584</v>
      </c>
      <c r="P72" s="8">
        <f t="shared" si="42"/>
        <v>127100240.6328273</v>
      </c>
      <c r="Q72" s="8">
        <f t="shared" si="42"/>
        <v>140075933.3052001</v>
      </c>
      <c r="R72" s="8">
        <f t="shared" si="42"/>
        <v>152057055.24119622</v>
      </c>
      <c r="S72" s="8">
        <f t="shared" si="42"/>
        <v>157448621.36324629</v>
      </c>
      <c r="T72" s="8">
        <f t="shared" si="42"/>
        <v>162569791.20890298</v>
      </c>
      <c r="U72" s="8">
        <f t="shared" si="42"/>
        <v>168752649.85413092</v>
      </c>
      <c r="V72" s="8">
        <f t="shared" si="42"/>
        <v>179973685.85338259</v>
      </c>
      <c r="W72" s="8">
        <f t="shared" si="42"/>
        <v>184131725.87526566</v>
      </c>
      <c r="X72" s="8">
        <f t="shared" si="42"/>
        <v>190833558.00181136</v>
      </c>
      <c r="Y72" s="8">
        <f t="shared" si="42"/>
        <v>204495088.23345172</v>
      </c>
      <c r="Z72" s="8">
        <f t="shared" si="42"/>
        <v>210097027.51587269</v>
      </c>
      <c r="AA72" s="8">
        <f t="shared" si="42"/>
        <v>215919685.01617083</v>
      </c>
    </row>
    <row r="75" spans="1:27" x14ac:dyDescent="0.2">
      <c r="A75" s="6" t="s">
        <v>42</v>
      </c>
    </row>
    <row r="76" spans="1:27" x14ac:dyDescent="0.2">
      <c r="A76" s="2" t="str">
        <f t="shared" ref="A76:A82" si="43">A61</f>
        <v>WA503</v>
      </c>
      <c r="B76" s="8">
        <f t="shared" ref="B76:AA76" si="44">B41</f>
        <v>80.22</v>
      </c>
      <c r="C76" s="8">
        <f t="shared" si="44"/>
        <v>79.06630103809546</v>
      </c>
      <c r="D76" s="8">
        <f t="shared" si="44"/>
        <v>79.306254589648162</v>
      </c>
      <c r="E76" s="8">
        <f t="shared" si="44"/>
        <v>78.712681488614749</v>
      </c>
      <c r="F76" s="8">
        <f t="shared" si="44"/>
        <v>78.145685284500743</v>
      </c>
      <c r="G76" s="8">
        <f t="shared" si="44"/>
        <v>75.756978191253623</v>
      </c>
      <c r="H76" s="8">
        <f t="shared" si="44"/>
        <v>76.00135287288569</v>
      </c>
      <c r="I76" s="8">
        <f t="shared" si="44"/>
        <v>76.418902426427366</v>
      </c>
      <c r="J76" s="8">
        <f t="shared" si="44"/>
        <v>78.159268948654002</v>
      </c>
      <c r="K76" s="8">
        <f t="shared" si="44"/>
        <v>78.871357911826266</v>
      </c>
      <c r="L76" s="8">
        <f t="shared" si="44"/>
        <v>79.810096125707901</v>
      </c>
      <c r="M76" s="8">
        <f t="shared" si="44"/>
        <v>80.124105467440316</v>
      </c>
      <c r="N76" s="8">
        <f t="shared" si="44"/>
        <v>80.31377733490919</v>
      </c>
      <c r="O76" s="8">
        <f t="shared" si="44"/>
        <v>81.436386868291365</v>
      </c>
      <c r="P76" s="8">
        <f t="shared" si="44"/>
        <v>82.351339055931788</v>
      </c>
      <c r="Q76" s="8">
        <f t="shared" si="44"/>
        <v>84.893091319072781</v>
      </c>
      <c r="R76" s="8">
        <f t="shared" si="44"/>
        <v>87.177557957800687</v>
      </c>
      <c r="S76" s="8">
        <f t="shared" si="44"/>
        <v>88.12846473217509</v>
      </c>
      <c r="T76" s="8">
        <f t="shared" si="44"/>
        <v>89.112740017737011</v>
      </c>
      <c r="U76" s="8">
        <f t="shared" si="44"/>
        <v>90.524152600172059</v>
      </c>
      <c r="V76" s="8">
        <f t="shared" si="44"/>
        <v>92.6839684253044</v>
      </c>
      <c r="W76" s="8">
        <f t="shared" si="44"/>
        <v>93.175308225148044</v>
      </c>
      <c r="X76" s="8">
        <f t="shared" si="44"/>
        <v>94.207196600184261</v>
      </c>
      <c r="Y76" s="8">
        <f t="shared" si="44"/>
        <v>96.999704925575557</v>
      </c>
      <c r="Z76" s="8">
        <f t="shared" si="44"/>
        <v>98.006748464315507</v>
      </c>
      <c r="AA76" s="8">
        <f t="shared" si="44"/>
        <v>99.146398365017774</v>
      </c>
    </row>
    <row r="77" spans="1:27" x14ac:dyDescent="0.2">
      <c r="A77" s="2" t="str">
        <f t="shared" si="43"/>
        <v>WA504</v>
      </c>
      <c r="B77" s="8">
        <f t="shared" ref="B77:AA77" si="45">B42</f>
        <v>377.87</v>
      </c>
      <c r="C77" s="8">
        <f t="shared" si="45"/>
        <v>372.35974522600151</v>
      </c>
      <c r="D77" s="8">
        <f t="shared" si="45"/>
        <v>370.49947176700397</v>
      </c>
      <c r="E77" s="8">
        <f t="shared" si="45"/>
        <v>364.94107483878622</v>
      </c>
      <c r="F77" s="8">
        <f t="shared" si="45"/>
        <v>358.33944319316134</v>
      </c>
      <c r="G77" s="8">
        <f t="shared" si="45"/>
        <v>343.67305280044332</v>
      </c>
      <c r="H77" s="8">
        <f t="shared" si="45"/>
        <v>343.16246355617687</v>
      </c>
      <c r="I77" s="8">
        <f t="shared" si="45"/>
        <v>341.47972080822655</v>
      </c>
      <c r="J77" s="8">
        <f t="shared" si="45"/>
        <v>348.88268592433593</v>
      </c>
      <c r="K77" s="8">
        <f t="shared" si="45"/>
        <v>349.69567118690662</v>
      </c>
      <c r="L77" s="8">
        <f t="shared" si="45"/>
        <v>351.33764110871397</v>
      </c>
      <c r="M77" s="8">
        <f t="shared" si="45"/>
        <v>350.81896114078285</v>
      </c>
      <c r="N77" s="8">
        <f t="shared" si="45"/>
        <v>348.25110508849303</v>
      </c>
      <c r="O77" s="8">
        <f t="shared" si="45"/>
        <v>350.42772271533966</v>
      </c>
      <c r="P77" s="8">
        <f t="shared" si="45"/>
        <v>353.37916435807193</v>
      </c>
      <c r="Q77" s="8">
        <f t="shared" si="45"/>
        <v>362.55503979973156</v>
      </c>
      <c r="R77" s="8">
        <f t="shared" si="45"/>
        <v>370.82304382952697</v>
      </c>
      <c r="S77" s="8">
        <f t="shared" si="45"/>
        <v>372.39107404639213</v>
      </c>
      <c r="T77" s="8">
        <f t="shared" si="45"/>
        <v>373.49079899717793</v>
      </c>
      <c r="U77" s="8">
        <f t="shared" si="45"/>
        <v>378.00870191932023</v>
      </c>
      <c r="V77" s="8">
        <f t="shared" si="45"/>
        <v>385.33356942844114</v>
      </c>
      <c r="W77" s="8">
        <f t="shared" si="45"/>
        <v>385.05639568761802</v>
      </c>
      <c r="X77" s="8">
        <f t="shared" si="45"/>
        <v>386.401849248085</v>
      </c>
      <c r="Y77" s="8">
        <f t="shared" si="45"/>
        <v>395.24909077726932</v>
      </c>
      <c r="Z77" s="8">
        <f t="shared" si="45"/>
        <v>397.25036778496616</v>
      </c>
      <c r="AA77" s="8">
        <f t="shared" si="45"/>
        <v>398.83418946849446</v>
      </c>
    </row>
    <row r="78" spans="1:27" x14ac:dyDescent="0.2">
      <c r="A78" s="2" t="str">
        <f t="shared" si="43"/>
        <v>WA505</v>
      </c>
      <c r="B78" s="8">
        <f t="shared" ref="B78:AA78" si="46">B43</f>
        <v>2506.56</v>
      </c>
      <c r="C78" s="8">
        <f t="shared" si="46"/>
        <v>2480.1136287001445</v>
      </c>
      <c r="D78" s="8">
        <f t="shared" si="46"/>
        <v>2487.5591538865106</v>
      </c>
      <c r="E78" s="8">
        <f t="shared" si="46"/>
        <v>2479.4599942241116</v>
      </c>
      <c r="F78" s="8">
        <f t="shared" si="46"/>
        <v>2429.8530627604387</v>
      </c>
      <c r="G78" s="8">
        <f t="shared" si="46"/>
        <v>2341.3033902528614</v>
      </c>
      <c r="H78" s="8">
        <f t="shared" si="46"/>
        <v>2364.0223102312361</v>
      </c>
      <c r="I78" s="8">
        <f t="shared" si="46"/>
        <v>2373.2207634068805</v>
      </c>
      <c r="J78" s="8">
        <f t="shared" si="46"/>
        <v>2471.6535494038417</v>
      </c>
      <c r="K78" s="8">
        <f t="shared" si="46"/>
        <v>2502.519924311558</v>
      </c>
      <c r="L78" s="8">
        <f t="shared" si="46"/>
        <v>2536.0173697163614</v>
      </c>
      <c r="M78" s="8">
        <f t="shared" si="46"/>
        <v>2569.9164912877427</v>
      </c>
      <c r="N78" s="8">
        <f t="shared" si="46"/>
        <v>2567.4594704310316</v>
      </c>
      <c r="O78" s="8">
        <f t="shared" si="46"/>
        <v>2607.6670998331178</v>
      </c>
      <c r="P78" s="8">
        <f t="shared" si="46"/>
        <v>2679.4629305574667</v>
      </c>
      <c r="Q78" s="8">
        <f t="shared" si="46"/>
        <v>2776.4866313075809</v>
      </c>
      <c r="R78" s="8">
        <f t="shared" si="46"/>
        <v>2866.9104696993622</v>
      </c>
      <c r="S78" s="8">
        <f t="shared" si="46"/>
        <v>2905.95129787941</v>
      </c>
      <c r="T78" s="8">
        <f t="shared" si="46"/>
        <v>2937.4682226201244</v>
      </c>
      <c r="U78" s="8">
        <f t="shared" si="46"/>
        <v>2948.5164712530482</v>
      </c>
      <c r="V78" s="8">
        <f t="shared" si="46"/>
        <v>3023.0259609177624</v>
      </c>
      <c r="W78" s="8">
        <f t="shared" si="46"/>
        <v>3086.0398083904897</v>
      </c>
      <c r="X78" s="8">
        <f t="shared" si="46"/>
        <v>3150.5651585572969</v>
      </c>
      <c r="Y78" s="8">
        <f t="shared" si="46"/>
        <v>3236.6607826201803</v>
      </c>
      <c r="Z78" s="8">
        <f t="shared" si="46"/>
        <v>3273.9172168929208</v>
      </c>
      <c r="AA78" s="8">
        <f t="shared" si="46"/>
        <v>3307.5062278717151</v>
      </c>
    </row>
    <row r="79" spans="1:27" x14ac:dyDescent="0.2">
      <c r="A79" s="2" t="str">
        <f t="shared" si="43"/>
        <v>WA511</v>
      </c>
      <c r="B79" s="8">
        <f t="shared" ref="B79:AA79" si="47">B44</f>
        <v>16516.68</v>
      </c>
      <c r="C79" s="8">
        <f t="shared" si="47"/>
        <v>16473.309283408929</v>
      </c>
      <c r="D79" s="8">
        <f t="shared" si="47"/>
        <v>16713.469983616335</v>
      </c>
      <c r="E79" s="8">
        <f t="shared" si="47"/>
        <v>16786.040857895099</v>
      </c>
      <c r="F79" s="8">
        <f t="shared" si="47"/>
        <v>16652.505448252079</v>
      </c>
      <c r="G79" s="8">
        <f t="shared" si="47"/>
        <v>15996.263292139633</v>
      </c>
      <c r="H79" s="8">
        <f t="shared" si="47"/>
        <v>16236.145614258909</v>
      </c>
      <c r="I79" s="8">
        <f t="shared" si="47"/>
        <v>16472.774945209207</v>
      </c>
      <c r="J79" s="8">
        <f t="shared" si="47"/>
        <v>17257.628332885128</v>
      </c>
      <c r="K79" s="8">
        <f t="shared" si="47"/>
        <v>17540.491826107802</v>
      </c>
      <c r="L79" s="8">
        <f t="shared" si="47"/>
        <v>17913.411923399508</v>
      </c>
      <c r="M79" s="8">
        <f t="shared" si="47"/>
        <v>18454.96339385691</v>
      </c>
      <c r="N79" s="8">
        <f t="shared" si="47"/>
        <v>18546.813693503387</v>
      </c>
      <c r="O79" s="8">
        <f t="shared" si="47"/>
        <v>18970.993798759551</v>
      </c>
      <c r="P79" s="8">
        <f t="shared" si="47"/>
        <v>19522.285597572551</v>
      </c>
      <c r="Q79" s="8">
        <f t="shared" si="47"/>
        <v>20322.659107117517</v>
      </c>
      <c r="R79" s="8">
        <f t="shared" si="47"/>
        <v>21248.642222121409</v>
      </c>
      <c r="S79" s="8">
        <f t="shared" si="47"/>
        <v>21626.061466087431</v>
      </c>
      <c r="T79" s="8">
        <f t="shared" si="47"/>
        <v>21954.52855736775</v>
      </c>
      <c r="U79" s="8">
        <f t="shared" si="47"/>
        <v>21753.531236461975</v>
      </c>
      <c r="V79" s="8">
        <f t="shared" si="47"/>
        <v>22340.634114005399</v>
      </c>
      <c r="W79" s="8">
        <f t="shared" si="47"/>
        <v>23076.487065676334</v>
      </c>
      <c r="X79" s="8">
        <f t="shared" si="47"/>
        <v>23949.403309847756</v>
      </c>
      <c r="Y79" s="8">
        <f t="shared" si="47"/>
        <v>24600.167180906396</v>
      </c>
      <c r="Z79" s="8">
        <f t="shared" si="47"/>
        <v>24952.093721480705</v>
      </c>
      <c r="AA79" s="8">
        <f t="shared" si="47"/>
        <v>25385.847485439579</v>
      </c>
    </row>
    <row r="80" spans="1:27" x14ac:dyDescent="0.2">
      <c r="A80" s="2" t="str">
        <f t="shared" si="43"/>
        <v>WA570</v>
      </c>
      <c r="B80" s="8">
        <f t="shared" ref="B80:AA80" si="48">B45</f>
        <v>26271.51</v>
      </c>
      <c r="C80" s="8">
        <f t="shared" si="48"/>
        <v>25759.920121394611</v>
      </c>
      <c r="D80" s="8">
        <f t="shared" si="48"/>
        <v>25817.772118100729</v>
      </c>
      <c r="E80" s="8">
        <f t="shared" si="48"/>
        <v>25610.699056687263</v>
      </c>
      <c r="F80" s="8">
        <f t="shared" si="48"/>
        <v>25303.133748473036</v>
      </c>
      <c r="G80" s="8">
        <f t="shared" si="48"/>
        <v>24510.08532855579</v>
      </c>
      <c r="H80" s="8">
        <f t="shared" si="48"/>
        <v>24720.365290536189</v>
      </c>
      <c r="I80" s="8">
        <f t="shared" si="48"/>
        <v>24732.844034744467</v>
      </c>
      <c r="J80" s="8">
        <f t="shared" si="48"/>
        <v>25508.988029597782</v>
      </c>
      <c r="K80" s="8">
        <f t="shared" si="48"/>
        <v>25849.788841467456</v>
      </c>
      <c r="L80" s="8">
        <f t="shared" si="48"/>
        <v>26098.255020000091</v>
      </c>
      <c r="M80" s="8">
        <f t="shared" si="48"/>
        <v>26324.418778904455</v>
      </c>
      <c r="N80" s="8">
        <f t="shared" si="48"/>
        <v>26319.560555119126</v>
      </c>
      <c r="O80" s="8">
        <f t="shared" si="48"/>
        <v>26800.549540122189</v>
      </c>
      <c r="P80" s="8">
        <f t="shared" si="48"/>
        <v>27275.974478689761</v>
      </c>
      <c r="Q80" s="8">
        <f t="shared" si="48"/>
        <v>28152.470869898287</v>
      </c>
      <c r="R80" s="8">
        <f t="shared" si="48"/>
        <v>28989.53447047637</v>
      </c>
      <c r="S80" s="8">
        <f t="shared" si="48"/>
        <v>29452.113023654136</v>
      </c>
      <c r="T80" s="8">
        <f t="shared" si="48"/>
        <v>29797.930000002798</v>
      </c>
      <c r="U80" s="8">
        <f t="shared" si="48"/>
        <v>30364.106736119742</v>
      </c>
      <c r="V80" s="8">
        <f t="shared" si="48"/>
        <v>31269.544404610784</v>
      </c>
      <c r="W80" s="8">
        <f t="shared" si="48"/>
        <v>31547.889741582676</v>
      </c>
      <c r="X80" s="8">
        <f t="shared" si="48"/>
        <v>31897.007988735972</v>
      </c>
      <c r="Y80" s="8">
        <f t="shared" si="48"/>
        <v>32876.863804936991</v>
      </c>
      <c r="Z80" s="8">
        <f t="shared" si="48"/>
        <v>33399.840851450157</v>
      </c>
      <c r="AA80" s="8">
        <f t="shared" si="48"/>
        <v>39494.279500101453</v>
      </c>
    </row>
    <row r="81" spans="1:27" x14ac:dyDescent="0.2">
      <c r="A81" s="2" t="str">
        <f t="shared" si="43"/>
        <v>WA Non-Core</v>
      </c>
      <c r="B81" s="8">
        <f t="shared" ref="B81:Q82" si="49">B46</f>
        <v>19769.419999999998</v>
      </c>
      <c r="C81" s="8">
        <f t="shared" si="49"/>
        <v>19769.419999999998</v>
      </c>
      <c r="D81" s="8">
        <f t="shared" si="49"/>
        <v>19769.419999999998</v>
      </c>
      <c r="E81" s="8">
        <f t="shared" si="49"/>
        <v>19769.419999999998</v>
      </c>
      <c r="F81" s="8">
        <f t="shared" si="49"/>
        <v>19769.419999999998</v>
      </c>
      <c r="G81" s="8">
        <f t="shared" si="49"/>
        <v>19769.419999999998</v>
      </c>
      <c r="H81" s="8">
        <f t="shared" si="49"/>
        <v>19769.419999999998</v>
      </c>
      <c r="I81" s="8">
        <f t="shared" si="49"/>
        <v>19769.419999999998</v>
      </c>
      <c r="J81" s="8">
        <f t="shared" si="49"/>
        <v>19769.419999999998</v>
      </c>
      <c r="K81" s="8">
        <f t="shared" si="49"/>
        <v>19769.419999999998</v>
      </c>
      <c r="L81" s="8">
        <f t="shared" si="49"/>
        <v>19769.419999999998</v>
      </c>
      <c r="M81" s="8">
        <f t="shared" si="49"/>
        <v>19769.419999999998</v>
      </c>
      <c r="N81" s="8">
        <f t="shared" si="49"/>
        <v>19769.419999999998</v>
      </c>
      <c r="O81" s="8">
        <f t="shared" si="49"/>
        <v>19769.419999999998</v>
      </c>
      <c r="P81" s="8">
        <f t="shared" si="49"/>
        <v>19769.419999999998</v>
      </c>
      <c r="Q81" s="8">
        <f t="shared" si="49"/>
        <v>19769.419999999998</v>
      </c>
      <c r="R81" s="8">
        <f t="shared" ref="C81:AA82" si="50">R46</f>
        <v>19769.419999999998</v>
      </c>
      <c r="S81" s="8">
        <f t="shared" si="50"/>
        <v>19769.419999999998</v>
      </c>
      <c r="T81" s="8">
        <f t="shared" si="50"/>
        <v>19769.419999999998</v>
      </c>
      <c r="U81" s="8">
        <f t="shared" si="50"/>
        <v>19769.419999999998</v>
      </c>
      <c r="V81" s="8">
        <f t="shared" si="50"/>
        <v>19769.419999999998</v>
      </c>
      <c r="W81" s="8">
        <f t="shared" si="50"/>
        <v>19769.419999999998</v>
      </c>
      <c r="X81" s="8">
        <f t="shared" si="50"/>
        <v>19769.419999999998</v>
      </c>
      <c r="Y81" s="8">
        <f t="shared" si="50"/>
        <v>19769.419999999998</v>
      </c>
      <c r="Z81" s="8">
        <f t="shared" si="50"/>
        <v>19769.419999999998</v>
      </c>
      <c r="AA81" s="8">
        <f t="shared" si="50"/>
        <v>19769.419999999998</v>
      </c>
    </row>
    <row r="82" spans="1:27" x14ac:dyDescent="0.2">
      <c r="A82" s="2" t="str">
        <f t="shared" si="43"/>
        <v>WA503 - LI</v>
      </c>
      <c r="B82" s="8">
        <f t="shared" si="49"/>
        <v>80.22</v>
      </c>
      <c r="C82" s="8">
        <f t="shared" si="50"/>
        <v>79.066301038095446</v>
      </c>
      <c r="D82" s="8">
        <f t="shared" si="50"/>
        <v>79.306254589648148</v>
      </c>
      <c r="E82" s="8">
        <f t="shared" si="50"/>
        <v>78.712681488614734</v>
      </c>
      <c r="F82" s="8">
        <f t="shared" si="50"/>
        <v>78.145685284500743</v>
      </c>
      <c r="G82" s="8">
        <f t="shared" si="50"/>
        <v>75.756978191253609</v>
      </c>
      <c r="H82" s="8">
        <f t="shared" si="50"/>
        <v>76.00135287288569</v>
      </c>
      <c r="I82" s="8">
        <f t="shared" si="50"/>
        <v>76.418902426427351</v>
      </c>
      <c r="J82" s="8">
        <f t="shared" si="50"/>
        <v>78.159268948654002</v>
      </c>
      <c r="K82" s="8">
        <f t="shared" si="50"/>
        <v>78.871357911826252</v>
      </c>
      <c r="L82" s="8">
        <f t="shared" si="50"/>
        <v>79.810096125707901</v>
      </c>
      <c r="M82" s="8">
        <f t="shared" si="50"/>
        <v>80.124105467440302</v>
      </c>
      <c r="N82" s="8">
        <f t="shared" si="50"/>
        <v>80.313777334909204</v>
      </c>
      <c r="O82" s="8">
        <f t="shared" si="50"/>
        <v>81.436386868291351</v>
      </c>
      <c r="P82" s="8">
        <f t="shared" si="50"/>
        <v>82.351339055931788</v>
      </c>
      <c r="Q82" s="8">
        <f t="shared" si="50"/>
        <v>84.893091319072809</v>
      </c>
      <c r="R82" s="8">
        <f t="shared" si="50"/>
        <v>87.177557957800687</v>
      </c>
      <c r="S82" s="8">
        <f t="shared" si="50"/>
        <v>88.12846473217509</v>
      </c>
      <c r="T82" s="8">
        <f t="shared" si="50"/>
        <v>89.112740017736996</v>
      </c>
      <c r="U82" s="8">
        <f t="shared" si="50"/>
        <v>90.524152600172059</v>
      </c>
      <c r="V82" s="8">
        <f t="shared" si="50"/>
        <v>92.683968425304414</v>
      </c>
      <c r="W82" s="8">
        <f t="shared" si="50"/>
        <v>93.175308225148044</v>
      </c>
      <c r="X82" s="8">
        <f t="shared" si="50"/>
        <v>94.207196600184247</v>
      </c>
      <c r="Y82" s="8">
        <f t="shared" si="50"/>
        <v>96.999704925575557</v>
      </c>
      <c r="Z82" s="8">
        <f t="shared" si="50"/>
        <v>98.006748464315521</v>
      </c>
      <c r="AA82" s="8">
        <f t="shared" si="50"/>
        <v>99.146398365017788</v>
      </c>
    </row>
    <row r="83" spans="1:27" x14ac:dyDescent="0.2">
      <c r="A83" s="2" t="s">
        <v>2</v>
      </c>
    </row>
    <row r="85" spans="1:27" x14ac:dyDescent="0.2">
      <c r="A85" s="2" t="s">
        <v>62</v>
      </c>
    </row>
    <row r="86" spans="1:27" x14ac:dyDescent="0.2">
      <c r="A86" s="2" t="str">
        <f>A76</f>
        <v>WA503</v>
      </c>
      <c r="B86" s="48">
        <f t="shared" ref="B86:AA86" si="51">B61/(B50*12)</f>
        <v>55.601730697380226</v>
      </c>
      <c r="C86" s="48">
        <f t="shared" si="51"/>
        <v>54.724694377241356</v>
      </c>
      <c r="D86" s="48">
        <f t="shared" si="51"/>
        <v>55.36058813860496</v>
      </c>
      <c r="E86" s="48">
        <f t="shared" si="51"/>
        <v>55.072549422886141</v>
      </c>
      <c r="F86" s="48">
        <f t="shared" si="51"/>
        <v>55.856987123097674</v>
      </c>
      <c r="G86" s="48">
        <f t="shared" si="51"/>
        <v>55.369700463384291</v>
      </c>
      <c r="H86" s="48">
        <f t="shared" si="51"/>
        <v>54.408407945353417</v>
      </c>
      <c r="I86" s="48">
        <f t="shared" si="51"/>
        <v>55.604485867464476</v>
      </c>
      <c r="J86" s="48">
        <f t="shared" si="51"/>
        <v>54.258260654086619</v>
      </c>
      <c r="K86" s="48">
        <f t="shared" si="51"/>
        <v>54.128747593199869</v>
      </c>
      <c r="L86" s="48">
        <f t="shared" si="51"/>
        <v>54.257882147271815</v>
      </c>
      <c r="M86" s="48">
        <f t="shared" si="51"/>
        <v>53.96942080236164</v>
      </c>
      <c r="N86" s="48">
        <f t="shared" si="51"/>
        <v>54.180008671725531</v>
      </c>
      <c r="O86" s="48">
        <f t="shared" si="51"/>
        <v>54.622533898749843</v>
      </c>
      <c r="P86" s="48">
        <f t="shared" si="51"/>
        <v>53.487502950025842</v>
      </c>
      <c r="Q86" s="48">
        <f t="shared" si="51"/>
        <v>53.731110839011734</v>
      </c>
      <c r="R86" s="48">
        <f t="shared" si="51"/>
        <v>53.474148181752369</v>
      </c>
      <c r="S86" s="48">
        <f t="shared" si="51"/>
        <v>53.138445411870265</v>
      </c>
      <c r="T86" s="48">
        <f t="shared" si="51"/>
        <v>53.669814543783723</v>
      </c>
      <c r="U86" s="48">
        <f t="shared" si="51"/>
        <v>53.036210647887785</v>
      </c>
      <c r="V86" s="48">
        <f t="shared" si="51"/>
        <v>52.990217179054895</v>
      </c>
      <c r="W86" s="48">
        <f t="shared" si="51"/>
        <v>52.422691969107909</v>
      </c>
      <c r="X86" s="48">
        <f t="shared" si="51"/>
        <v>52.487196312756666</v>
      </c>
      <c r="Y86" s="48">
        <f t="shared" si="51"/>
        <v>53.150112082976136</v>
      </c>
      <c r="Z86" s="48">
        <f t="shared" si="51"/>
        <v>52.230430098993658</v>
      </c>
      <c r="AA86" s="48">
        <f t="shared" si="51"/>
        <v>52.545280932014322</v>
      </c>
    </row>
    <row r="87" spans="1:27" x14ac:dyDescent="0.2">
      <c r="A87" s="2" t="str">
        <f t="shared" ref="A87:A92" si="52">A77</f>
        <v>WA504</v>
      </c>
      <c r="B87" s="48">
        <f t="shared" ref="B87:AA87" si="53">B62/(B51*12)</f>
        <v>299.39385810054108</v>
      </c>
      <c r="C87" s="48">
        <f t="shared" si="53"/>
        <v>295.09853303532969</v>
      </c>
      <c r="D87" s="48">
        <f t="shared" si="53"/>
        <v>295.98236462724799</v>
      </c>
      <c r="E87" s="48">
        <f t="shared" si="53"/>
        <v>292.41211245951467</v>
      </c>
      <c r="F87" s="48">
        <f t="shared" si="53"/>
        <v>293.66466699548045</v>
      </c>
      <c r="G87" s="48">
        <f t="shared" si="53"/>
        <v>289.23454539016831</v>
      </c>
      <c r="H87" s="48">
        <f t="shared" si="53"/>
        <v>282.61737783610869</v>
      </c>
      <c r="I87" s="48">
        <f t="shared" si="53"/>
        <v>285.59962313837576</v>
      </c>
      <c r="J87" s="48">
        <f t="shared" si="53"/>
        <v>277.31195145018177</v>
      </c>
      <c r="K87" s="48">
        <f t="shared" si="53"/>
        <v>274.38092827894434</v>
      </c>
      <c r="L87" s="48">
        <f t="shared" si="53"/>
        <v>272.58094512482194</v>
      </c>
      <c r="M87" s="48">
        <f t="shared" si="53"/>
        <v>269.39732131023362</v>
      </c>
      <c r="N87" s="48">
        <f t="shared" si="53"/>
        <v>267.73490100735739</v>
      </c>
      <c r="O87" s="48">
        <f t="shared" si="53"/>
        <v>267.32460292145095</v>
      </c>
      <c r="P87" s="48">
        <f t="shared" si="53"/>
        <v>260.50743101944983</v>
      </c>
      <c r="Q87" s="48">
        <f t="shared" si="53"/>
        <v>259.38470753907342</v>
      </c>
      <c r="R87" s="48">
        <f t="shared" si="53"/>
        <v>256.19949717895258</v>
      </c>
      <c r="S87" s="48">
        <f t="shared" si="53"/>
        <v>252.52136610471064</v>
      </c>
      <c r="T87" s="48">
        <f t="shared" si="53"/>
        <v>252.61516321267604</v>
      </c>
      <c r="U87" s="48">
        <f t="shared" si="53"/>
        <v>248.29828583657786</v>
      </c>
      <c r="V87" s="48">
        <f t="shared" si="53"/>
        <v>246.27908363999347</v>
      </c>
      <c r="W87" s="48">
        <f t="shared" si="53"/>
        <v>241.93023109535565</v>
      </c>
      <c r="X87" s="48">
        <f t="shared" si="53"/>
        <v>240.018307944409</v>
      </c>
      <c r="Y87" s="48">
        <f t="shared" si="53"/>
        <v>240.68764699913623</v>
      </c>
      <c r="Z87" s="48">
        <f t="shared" si="53"/>
        <v>234.98261253383461</v>
      </c>
      <c r="AA87" s="48">
        <f t="shared" si="53"/>
        <v>234.31479488011826</v>
      </c>
    </row>
    <row r="88" spans="1:27" x14ac:dyDescent="0.2">
      <c r="A88" s="2" t="str">
        <f t="shared" si="52"/>
        <v>WA505</v>
      </c>
      <c r="B88" s="48">
        <f t="shared" ref="B88:AA88" si="54">B63/(B52*12)</f>
        <v>2345.3058701547966</v>
      </c>
      <c r="C88" s="48">
        <f t="shared" si="54"/>
        <v>2326.6754301202895</v>
      </c>
      <c r="D88" s="48">
        <f t="shared" si="54"/>
        <v>2350.616755863859</v>
      </c>
      <c r="E88" s="48">
        <f t="shared" si="54"/>
        <v>2352.2897102280131</v>
      </c>
      <c r="F88" s="48">
        <f t="shared" si="54"/>
        <v>2361.7203174191932</v>
      </c>
      <c r="G88" s="48">
        <f t="shared" si="54"/>
        <v>2351.7486002658829</v>
      </c>
      <c r="H88" s="48">
        <f t="shared" si="54"/>
        <v>2320.5466682770389</v>
      </c>
      <c r="I88" s="48">
        <f t="shared" si="54"/>
        <v>2362.8000930869061</v>
      </c>
      <c r="J88" s="48">
        <f t="shared" si="54"/>
        <v>2325.5419069340683</v>
      </c>
      <c r="K88" s="48">
        <f t="shared" si="54"/>
        <v>2319.2581911693724</v>
      </c>
      <c r="L88" s="48">
        <f t="shared" si="54"/>
        <v>2317.8893531321505</v>
      </c>
      <c r="M88" s="48">
        <f t="shared" si="54"/>
        <v>2321.4870237811251</v>
      </c>
      <c r="N88" s="48">
        <f t="shared" si="54"/>
        <v>2320.7074861660753</v>
      </c>
      <c r="O88" s="48">
        <f t="shared" si="54"/>
        <v>2332.0785288597531</v>
      </c>
      <c r="P88" s="48">
        <f t="shared" si="54"/>
        <v>2308.9311586397512</v>
      </c>
      <c r="Q88" s="48">
        <f t="shared" si="54"/>
        <v>2308.5214669442471</v>
      </c>
      <c r="R88" s="48">
        <f t="shared" si="54"/>
        <v>2290.5035462221349</v>
      </c>
      <c r="S88" s="48">
        <f t="shared" si="54"/>
        <v>2273.8689575251524</v>
      </c>
      <c r="T88" s="48">
        <f t="shared" si="54"/>
        <v>2288.1014883376351</v>
      </c>
      <c r="U88" s="48">
        <f t="shared" si="54"/>
        <v>2225.3379509999886</v>
      </c>
      <c r="V88" s="48">
        <f t="shared" si="54"/>
        <v>2211.1374505461072</v>
      </c>
      <c r="W88" s="48">
        <f t="shared" si="54"/>
        <v>2215.806897533193</v>
      </c>
      <c r="X88" s="48">
        <f t="shared" si="54"/>
        <v>2231.4556918848871</v>
      </c>
      <c r="Y88" s="48">
        <f t="shared" si="54"/>
        <v>2237.6638397793595</v>
      </c>
      <c r="Z88" s="48">
        <f t="shared" si="54"/>
        <v>2194.9185852541441</v>
      </c>
      <c r="AA88" s="48">
        <f t="shared" si="54"/>
        <v>2198.585888640644</v>
      </c>
    </row>
    <row r="89" spans="1:27" x14ac:dyDescent="0.2">
      <c r="A89" s="2" t="str">
        <f t="shared" si="52"/>
        <v>WA511</v>
      </c>
      <c r="B89" s="48">
        <f t="shared" ref="B89:AA89" si="55">B64/(B53*12)</f>
        <v>16008.168591282365</v>
      </c>
      <c r="C89" s="48">
        <f t="shared" si="55"/>
        <v>16017.180924727363</v>
      </c>
      <c r="D89" s="48">
        <f t="shared" si="55"/>
        <v>16365.854563881092</v>
      </c>
      <c r="E89" s="48">
        <f t="shared" si="55"/>
        <v>16506.18610397894</v>
      </c>
      <c r="F89" s="48">
        <f t="shared" si="55"/>
        <v>16782.800184715183</v>
      </c>
      <c r="G89" s="48">
        <f t="shared" si="55"/>
        <v>16685.321744606212</v>
      </c>
      <c r="H89" s="48">
        <f t="shared" si="55"/>
        <v>16544.932952859021</v>
      </c>
      <c r="I89" s="48">
        <f t="shared" si="55"/>
        <v>17020.424556452177</v>
      </c>
      <c r="J89" s="48">
        <f t="shared" si="55"/>
        <v>16828.901076108134</v>
      </c>
      <c r="K89" s="48">
        <f t="shared" si="55"/>
        <v>16839.577357821345</v>
      </c>
      <c r="L89" s="48">
        <f t="shared" si="55"/>
        <v>16950.037386967262</v>
      </c>
      <c r="M89" s="48">
        <f t="shared" si="55"/>
        <v>17253.008592899921</v>
      </c>
      <c r="N89" s="48">
        <f t="shared" si="55"/>
        <v>17347.477682298151</v>
      </c>
      <c r="O89" s="48">
        <f t="shared" si="55"/>
        <v>17544.461342503491</v>
      </c>
      <c r="P89" s="48">
        <f t="shared" si="55"/>
        <v>17384.397121989023</v>
      </c>
      <c r="Q89" s="48">
        <f t="shared" si="55"/>
        <v>17438.343574132155</v>
      </c>
      <c r="R89" s="48">
        <f t="shared" si="55"/>
        <v>17500.066684180507</v>
      </c>
      <c r="S89" s="48">
        <f t="shared" si="55"/>
        <v>17435.527296901211</v>
      </c>
      <c r="T89" s="48">
        <f t="shared" si="55"/>
        <v>17612.15089316191</v>
      </c>
      <c r="U89" s="48">
        <f t="shared" si="55"/>
        <v>16899.789836160297</v>
      </c>
      <c r="V89" s="48">
        <f t="shared" si="55"/>
        <v>16804.916775481892</v>
      </c>
      <c r="W89" s="48">
        <f t="shared" si="55"/>
        <v>17034.442903241448</v>
      </c>
      <c r="X89" s="48">
        <f t="shared" si="55"/>
        <v>17430.291270164515</v>
      </c>
      <c r="Y89" s="48">
        <f t="shared" si="55"/>
        <v>17459.251089799232</v>
      </c>
      <c r="Z89" s="48">
        <f t="shared" si="55"/>
        <v>17166.580996912882</v>
      </c>
      <c r="AA89" s="48">
        <f t="shared" si="55"/>
        <v>17309.925080662466</v>
      </c>
    </row>
    <row r="90" spans="1:27" x14ac:dyDescent="0.2">
      <c r="A90" s="2" t="str">
        <f t="shared" si="52"/>
        <v>WA570</v>
      </c>
      <c r="B90" s="48">
        <f t="shared" ref="B90:AA90" si="56">B65/(B54*12)</f>
        <v>21115.870332061808</v>
      </c>
      <c r="C90" s="48">
        <f t="shared" si="56"/>
        <v>20713.577400890739</v>
      </c>
      <c r="D90" s="48">
        <f t="shared" si="56"/>
        <v>20925.556803553525</v>
      </c>
      <c r="E90" s="48">
        <f t="shared" si="56"/>
        <v>20821.325425495063</v>
      </c>
      <c r="F90" s="48">
        <f t="shared" si="56"/>
        <v>21042.812927266645</v>
      </c>
      <c r="G90" s="48">
        <f t="shared" si="56"/>
        <v>20942.994209997123</v>
      </c>
      <c r="H90" s="48">
        <f t="shared" si="56"/>
        <v>20667.915957697554</v>
      </c>
      <c r="I90" s="48">
        <f t="shared" si="56"/>
        <v>20997.445906530098</v>
      </c>
      <c r="J90" s="48">
        <f t="shared" si="56"/>
        <v>20572.528785438237</v>
      </c>
      <c r="K90" s="48">
        <f t="shared" si="56"/>
        <v>20575.532357986554</v>
      </c>
      <c r="L90" s="48">
        <f t="shared" si="56"/>
        <v>20536.281184297681</v>
      </c>
      <c r="M90" s="48">
        <f t="shared" si="56"/>
        <v>20500.191131313979</v>
      </c>
      <c r="N90" s="48">
        <f t="shared" si="56"/>
        <v>20519.245464303305</v>
      </c>
      <c r="O90" s="48">
        <f t="shared" si="56"/>
        <v>20727.831975165249</v>
      </c>
      <c r="P90" s="48">
        <f t="shared" si="56"/>
        <v>20381.085203628056</v>
      </c>
      <c r="Q90" s="48">
        <f t="shared" si="56"/>
        <v>20405.706066991854</v>
      </c>
      <c r="R90" s="48">
        <f t="shared" si="56"/>
        <v>20283.458142566116</v>
      </c>
      <c r="S90" s="48">
        <f t="shared" si="56"/>
        <v>20222.230419880831</v>
      </c>
      <c r="T90" s="48">
        <f t="shared" si="56"/>
        <v>20403.728830422617</v>
      </c>
      <c r="U90" s="48">
        <f t="shared" si="56"/>
        <v>20188.054828593569</v>
      </c>
      <c r="V90" s="48">
        <f t="shared" si="56"/>
        <v>20222.362273691939</v>
      </c>
      <c r="W90" s="48">
        <f t="shared" si="56"/>
        <v>20054.181215200777</v>
      </c>
      <c r="X90" s="48">
        <f t="shared" si="56"/>
        <v>20042.140894603548</v>
      </c>
      <c r="Y90" s="48">
        <f t="shared" si="56"/>
        <v>20244.502323937086</v>
      </c>
      <c r="Z90" s="48">
        <f t="shared" si="56"/>
        <v>19975.089706387076</v>
      </c>
      <c r="AA90" s="48">
        <f t="shared" si="56"/>
        <v>23455.936270586266</v>
      </c>
    </row>
    <row r="91" spans="1:27" x14ac:dyDescent="0.2">
      <c r="A91" s="2" t="str">
        <f t="shared" si="52"/>
        <v>WA Non-Core</v>
      </c>
      <c r="B91" s="48">
        <f t="shared" ref="B91:AA91" si="57">B66/(B55*12)</f>
        <v>50090.241300626985</v>
      </c>
      <c r="C91" s="48">
        <f t="shared" si="57"/>
        <v>50340.692507130043</v>
      </c>
      <c r="D91" s="48">
        <f t="shared" si="57"/>
        <v>50592.395969665653</v>
      </c>
      <c r="E91" s="48">
        <f t="shared" si="57"/>
        <v>50845.357949513993</v>
      </c>
      <c r="F91" s="48">
        <f t="shared" si="57"/>
        <v>51099.584739261598</v>
      </c>
      <c r="G91" s="48">
        <f t="shared" si="57"/>
        <v>51355.082662957939</v>
      </c>
      <c r="H91" s="48">
        <f t="shared" si="57"/>
        <v>51611.858076272707</v>
      </c>
      <c r="I91" s="48">
        <f t="shared" si="57"/>
        <v>51869.917366654037</v>
      </c>
      <c r="J91" s="48">
        <f t="shared" si="57"/>
        <v>52129.266953487335</v>
      </c>
      <c r="K91" s="48">
        <f t="shared" si="57"/>
        <v>52389.91328825472</v>
      </c>
      <c r="L91" s="48">
        <f t="shared" si="57"/>
        <v>52651.862854696003</v>
      </c>
      <c r="M91" s="48">
        <f t="shared" si="57"/>
        <v>52915.122168969472</v>
      </c>
      <c r="N91" s="48">
        <f t="shared" si="57"/>
        <v>53179.697779814298</v>
      </c>
      <c r="O91" s="48">
        <f t="shared" si="57"/>
        <v>53445.596268713343</v>
      </c>
      <c r="P91" s="48">
        <f t="shared" si="57"/>
        <v>53712.824250056903</v>
      </c>
      <c r="Q91" s="48">
        <f t="shared" si="57"/>
        <v>53981.388371307243</v>
      </c>
      <c r="R91" s="48">
        <f t="shared" si="57"/>
        <v>54251.295313163726</v>
      </c>
      <c r="S91" s="48">
        <f t="shared" si="57"/>
        <v>54522.551789729514</v>
      </c>
      <c r="T91" s="48">
        <f t="shared" si="57"/>
        <v>54795.1645486782</v>
      </c>
      <c r="U91" s="48">
        <f t="shared" si="57"/>
        <v>55069.14037142165</v>
      </c>
      <c r="V91" s="48">
        <f t="shared" si="57"/>
        <v>55344.486073278676</v>
      </c>
      <c r="W91" s="48">
        <f t="shared" si="57"/>
        <v>55621.208503645103</v>
      </c>
      <c r="X91" s="48">
        <f t="shared" si="57"/>
        <v>55899.314546163296</v>
      </c>
      <c r="Y91" s="48">
        <f t="shared" si="57"/>
        <v>56178.811118894067</v>
      </c>
      <c r="Z91" s="48">
        <f t="shared" si="57"/>
        <v>56459.705174488481</v>
      </c>
      <c r="AA91" s="48">
        <f t="shared" si="57"/>
        <v>56742.003700361071</v>
      </c>
    </row>
    <row r="92" spans="1:27" x14ac:dyDescent="0.2">
      <c r="A92" s="2" t="str">
        <f t="shared" si="52"/>
        <v>WA503 - LI</v>
      </c>
      <c r="B92" s="48">
        <f t="shared" ref="B92:AA92" si="58">B67/(B56*12)</f>
        <v>55.601730697380219</v>
      </c>
      <c r="C92" s="48">
        <f t="shared" si="58"/>
        <v>54.724694377241356</v>
      </c>
      <c r="D92" s="48">
        <f t="shared" si="58"/>
        <v>55.36058813860496</v>
      </c>
      <c r="E92" s="48">
        <f t="shared" si="58"/>
        <v>55.072549422886141</v>
      </c>
      <c r="F92" s="48">
        <f t="shared" si="58"/>
        <v>55.856987123097674</v>
      </c>
      <c r="G92" s="48">
        <f t="shared" si="58"/>
        <v>55.369700463384284</v>
      </c>
      <c r="H92" s="48">
        <f t="shared" si="58"/>
        <v>54.408407945353424</v>
      </c>
      <c r="I92" s="48">
        <f t="shared" si="58"/>
        <v>55.604485867464469</v>
      </c>
      <c r="J92" s="48">
        <f t="shared" si="58"/>
        <v>54.258260654086619</v>
      </c>
      <c r="K92" s="48">
        <f t="shared" si="58"/>
        <v>54.128747593199869</v>
      </c>
      <c r="L92" s="48">
        <f t="shared" si="58"/>
        <v>54.257882147271815</v>
      </c>
      <c r="M92" s="48">
        <f t="shared" si="58"/>
        <v>53.969420802361654</v>
      </c>
      <c r="N92" s="48">
        <f t="shared" si="58"/>
        <v>54.180008671725538</v>
      </c>
      <c r="O92" s="48">
        <f t="shared" si="58"/>
        <v>54.622533898749843</v>
      </c>
      <c r="P92" s="48">
        <f t="shared" si="58"/>
        <v>53.487502950025849</v>
      </c>
      <c r="Q92" s="48">
        <f t="shared" si="58"/>
        <v>53.731110839011734</v>
      </c>
      <c r="R92" s="48">
        <f t="shared" si="58"/>
        <v>53.474148181752376</v>
      </c>
      <c r="S92" s="48">
        <f t="shared" si="58"/>
        <v>53.138445411870265</v>
      </c>
      <c r="T92" s="48">
        <f t="shared" si="58"/>
        <v>53.66981454378373</v>
      </c>
      <c r="U92" s="48">
        <f t="shared" si="58"/>
        <v>53.036210647887785</v>
      </c>
      <c r="V92" s="48">
        <f t="shared" si="58"/>
        <v>52.990217179054902</v>
      </c>
      <c r="W92" s="48">
        <f t="shared" si="58"/>
        <v>52.422691969107909</v>
      </c>
      <c r="X92" s="48">
        <f t="shared" si="58"/>
        <v>52.487196312756673</v>
      </c>
      <c r="Y92" s="48">
        <f t="shared" si="58"/>
        <v>53.150112082976136</v>
      </c>
      <c r="Z92" s="48">
        <f t="shared" si="58"/>
        <v>52.230430098993665</v>
      </c>
      <c r="AA92" s="48">
        <f t="shared" si="58"/>
        <v>52.545280932014315</v>
      </c>
    </row>
    <row r="94" spans="1:27" x14ac:dyDescent="0.2">
      <c r="A94" s="2" t="s">
        <v>63</v>
      </c>
    </row>
    <row r="95" spans="1:27" x14ac:dyDescent="0.2">
      <c r="A95" s="2" t="str">
        <f t="shared" ref="A95:A101" si="59">A86</f>
        <v>WA503</v>
      </c>
      <c r="B95" s="49">
        <f t="shared" ref="B95:AA95" si="60">B76/B86</f>
        <v>1.4427608456400027</v>
      </c>
      <c r="C95" s="49">
        <f t="shared" si="60"/>
        <v>1.4448011439416495</v>
      </c>
      <c r="D95" s="49">
        <f t="shared" si="60"/>
        <v>1.4325399576877871</v>
      </c>
      <c r="E95" s="49">
        <f t="shared" si="60"/>
        <v>1.4292543619908149</v>
      </c>
      <c r="F95" s="49">
        <f t="shared" si="60"/>
        <v>1.3990315143973522</v>
      </c>
      <c r="G95" s="49">
        <f t="shared" si="60"/>
        <v>1.3682027816161175</v>
      </c>
      <c r="H95" s="49">
        <f t="shared" si="60"/>
        <v>1.3968677956763547</v>
      </c>
      <c r="I95" s="49">
        <f t="shared" si="60"/>
        <v>1.3743298087239739</v>
      </c>
      <c r="J95" s="49">
        <f t="shared" si="60"/>
        <v>1.4405045057921002</v>
      </c>
      <c r="K95" s="49">
        <f t="shared" si="60"/>
        <v>1.4571066469998057</v>
      </c>
      <c r="L95" s="49">
        <f t="shared" si="60"/>
        <v>1.4709401282762913</v>
      </c>
      <c r="M95" s="49">
        <f t="shared" si="60"/>
        <v>1.4846204438779929</v>
      </c>
      <c r="N95" s="49">
        <f t="shared" si="60"/>
        <v>1.4823507656029939</v>
      </c>
      <c r="O95" s="49">
        <f t="shared" si="60"/>
        <v>1.4908936121353245</v>
      </c>
      <c r="P95" s="49">
        <f t="shared" si="60"/>
        <v>1.5396370089079285</v>
      </c>
      <c r="Q95" s="49">
        <f t="shared" si="60"/>
        <v>1.5799615901005295</v>
      </c>
      <c r="R95" s="49">
        <f t="shared" si="60"/>
        <v>1.6302748322702472</v>
      </c>
      <c r="S95" s="49">
        <f t="shared" si="60"/>
        <v>1.6584690058036329</v>
      </c>
      <c r="T95" s="49">
        <f t="shared" si="60"/>
        <v>1.6603884469367605</v>
      </c>
      <c r="U95" s="49">
        <f t="shared" si="60"/>
        <v>1.7068367346447528</v>
      </c>
      <c r="V95" s="49">
        <f t="shared" si="60"/>
        <v>1.7490769685303158</v>
      </c>
      <c r="W95" s="49">
        <f t="shared" si="60"/>
        <v>1.777385035473859</v>
      </c>
      <c r="X95" s="49">
        <f t="shared" si="60"/>
        <v>1.7948605225325747</v>
      </c>
      <c r="Y95" s="49">
        <f t="shared" si="60"/>
        <v>1.8250141180162129</v>
      </c>
      <c r="Z95" s="49">
        <f t="shared" si="60"/>
        <v>1.8764300481263667</v>
      </c>
      <c r="AA95" s="49">
        <f t="shared" si="60"/>
        <v>1.8868754073900238</v>
      </c>
    </row>
    <row r="96" spans="1:27" x14ac:dyDescent="0.2">
      <c r="A96" s="2" t="str">
        <f t="shared" si="59"/>
        <v>WA504</v>
      </c>
      <c r="B96" s="49">
        <f t="shared" ref="B96:AA96" si="61">B77/B87</f>
        <v>1.2621167394593158</v>
      </c>
      <c r="C96" s="49">
        <f t="shared" si="61"/>
        <v>1.2618149653133721</v>
      </c>
      <c r="D96" s="49">
        <f t="shared" si="61"/>
        <v>1.2517619832978926</v>
      </c>
      <c r="E96" s="49">
        <f t="shared" si="61"/>
        <v>1.2480367922150057</v>
      </c>
      <c r="F96" s="49">
        <f t="shared" si="61"/>
        <v>1.2202334276689686</v>
      </c>
      <c r="G96" s="49">
        <f t="shared" si="61"/>
        <v>1.1882157863848497</v>
      </c>
      <c r="H96" s="49">
        <f t="shared" si="61"/>
        <v>1.2142298756843559</v>
      </c>
      <c r="I96" s="49">
        <f t="shared" si="61"/>
        <v>1.1956588634669743</v>
      </c>
      <c r="J96" s="49">
        <f t="shared" si="61"/>
        <v>1.2580874502518931</v>
      </c>
      <c r="K96" s="49">
        <f t="shared" si="61"/>
        <v>1.2744897153762631</v>
      </c>
      <c r="L96" s="49">
        <f t="shared" si="61"/>
        <v>1.2889295726369547</v>
      </c>
      <c r="M96" s="49">
        <f t="shared" si="61"/>
        <v>1.3022362636515801</v>
      </c>
      <c r="N96" s="49">
        <f t="shared" si="61"/>
        <v>1.3007310730808421</v>
      </c>
      <c r="O96" s="49">
        <f t="shared" si="61"/>
        <v>1.3108697025477569</v>
      </c>
      <c r="P96" s="49">
        <f t="shared" si="61"/>
        <v>1.3565032021358661</v>
      </c>
      <c r="Q96" s="49">
        <f t="shared" si="61"/>
        <v>1.3977502499645886</v>
      </c>
      <c r="R96" s="49">
        <f t="shared" si="61"/>
        <v>1.4473995769418355</v>
      </c>
      <c r="S96" s="49">
        <f t="shared" si="61"/>
        <v>1.4746913490558904</v>
      </c>
      <c r="T96" s="49">
        <f t="shared" si="61"/>
        <v>1.4784971505559903</v>
      </c>
      <c r="U96" s="49">
        <f t="shared" si="61"/>
        <v>1.5223975495671109</v>
      </c>
      <c r="V96" s="49">
        <f t="shared" si="61"/>
        <v>1.5646215818786915</v>
      </c>
      <c r="W96" s="49">
        <f t="shared" si="61"/>
        <v>1.5916009915100271</v>
      </c>
      <c r="X96" s="49">
        <f t="shared" si="61"/>
        <v>1.6098848981869338</v>
      </c>
      <c r="Y96" s="49">
        <f t="shared" si="61"/>
        <v>1.6421660841559009</v>
      </c>
      <c r="Z96" s="49">
        <f t="shared" si="61"/>
        <v>1.690552179590594</v>
      </c>
      <c r="AA96" s="49">
        <f t="shared" si="61"/>
        <v>1.7021297766218677</v>
      </c>
    </row>
    <row r="97" spans="1:27" x14ac:dyDescent="0.2">
      <c r="A97" s="2" t="str">
        <f t="shared" si="59"/>
        <v>WA505</v>
      </c>
      <c r="B97" s="49">
        <f t="shared" ref="B97:AA97" si="62">B78/B88</f>
        <v>1.0687561191472907</v>
      </c>
      <c r="C97" s="49">
        <f t="shared" si="62"/>
        <v>1.0659474014267312</v>
      </c>
      <c r="D97" s="49">
        <f t="shared" si="62"/>
        <v>1.0582580710705114</v>
      </c>
      <c r="E97" s="49">
        <f t="shared" si="62"/>
        <v>1.0540623391086346</v>
      </c>
      <c r="F97" s="49">
        <f t="shared" si="62"/>
        <v>1.0288487780871947</v>
      </c>
      <c r="G97" s="49">
        <f t="shared" si="62"/>
        <v>0.9955585346104423</v>
      </c>
      <c r="H97" s="49">
        <f t="shared" si="62"/>
        <v>1.0187350862400355</v>
      </c>
      <c r="I97" s="49">
        <f t="shared" si="62"/>
        <v>1.0044103055313325</v>
      </c>
      <c r="J97" s="49">
        <f t="shared" si="62"/>
        <v>1.0628290731008168</v>
      </c>
      <c r="K97" s="49">
        <f t="shared" si="62"/>
        <v>1.0790173917849935</v>
      </c>
      <c r="L97" s="49">
        <f t="shared" si="62"/>
        <v>1.0941063111099136</v>
      </c>
      <c r="M97" s="49">
        <f t="shared" si="62"/>
        <v>1.1070130760851671</v>
      </c>
      <c r="N97" s="49">
        <f t="shared" si="62"/>
        <v>1.1063261896365073</v>
      </c>
      <c r="O97" s="49">
        <f t="shared" si="62"/>
        <v>1.1181729378161682</v>
      </c>
      <c r="P97" s="49">
        <f t="shared" si="62"/>
        <v>1.1604776177631926</v>
      </c>
      <c r="Q97" s="49">
        <f t="shared" si="62"/>
        <v>1.2027120696359699</v>
      </c>
      <c r="R97" s="49">
        <f t="shared" si="62"/>
        <v>1.2516507448451368</v>
      </c>
      <c r="S97" s="49">
        <f t="shared" si="62"/>
        <v>1.27797659063089</v>
      </c>
      <c r="T97" s="49">
        <f t="shared" si="62"/>
        <v>1.2838015435907395</v>
      </c>
      <c r="U97" s="49">
        <f t="shared" si="62"/>
        <v>1.3249746942607474</v>
      </c>
      <c r="V97" s="49">
        <f t="shared" si="62"/>
        <v>1.3671813844820615</v>
      </c>
      <c r="W97" s="49">
        <f t="shared" si="62"/>
        <v>1.3927386054380944</v>
      </c>
      <c r="X97" s="49">
        <f t="shared" si="62"/>
        <v>1.4118878407556672</v>
      </c>
      <c r="Y97" s="49">
        <f t="shared" si="62"/>
        <v>1.4464463897934396</v>
      </c>
      <c r="Z97" s="49">
        <f t="shared" si="62"/>
        <v>1.4915893641284386</v>
      </c>
      <c r="AA97" s="49">
        <f t="shared" si="62"/>
        <v>1.5043789032579944</v>
      </c>
    </row>
    <row r="98" spans="1:27" x14ac:dyDescent="0.2">
      <c r="A98" s="2" t="str">
        <f t="shared" si="59"/>
        <v>WA511</v>
      </c>
      <c r="B98" s="49">
        <f t="shared" ref="B98:AA98" si="63">B79/B89</f>
        <v>1.0317657454578881</v>
      </c>
      <c r="C98" s="49">
        <f t="shared" si="63"/>
        <v>1.0284774431171839</v>
      </c>
      <c r="D98" s="49">
        <f t="shared" si="63"/>
        <v>1.021240285276787</v>
      </c>
      <c r="E98" s="49">
        <f t="shared" si="63"/>
        <v>1.0169545376595928</v>
      </c>
      <c r="F98" s="49">
        <f t="shared" si="63"/>
        <v>0.99223641257543127</v>
      </c>
      <c r="G98" s="49">
        <f t="shared" si="63"/>
        <v>0.95870271709388355</v>
      </c>
      <c r="H98" s="49">
        <f t="shared" si="63"/>
        <v>0.98133644062022307</v>
      </c>
      <c r="I98" s="49">
        <f t="shared" si="63"/>
        <v>0.96782397469425252</v>
      </c>
      <c r="J98" s="49">
        <f t="shared" si="63"/>
        <v>1.0254756537481615</v>
      </c>
      <c r="K98" s="49">
        <f t="shared" si="63"/>
        <v>1.0416230439394554</v>
      </c>
      <c r="L98" s="49">
        <f t="shared" si="63"/>
        <v>1.0568361304720766</v>
      </c>
      <c r="M98" s="49">
        <f t="shared" si="63"/>
        <v>1.0696663885886908</v>
      </c>
      <c r="N98" s="49">
        <f t="shared" si="63"/>
        <v>1.0691360457796739</v>
      </c>
      <c r="O98" s="49">
        <f t="shared" si="63"/>
        <v>1.0813095613713781</v>
      </c>
      <c r="P98" s="49">
        <f t="shared" si="63"/>
        <v>1.1229774297366559</v>
      </c>
      <c r="Q98" s="49">
        <f t="shared" si="63"/>
        <v>1.1654007744900681</v>
      </c>
      <c r="R98" s="49">
        <f t="shared" si="63"/>
        <v>1.2142035002260587</v>
      </c>
      <c r="S98" s="49">
        <f t="shared" si="63"/>
        <v>1.2403445618722984</v>
      </c>
      <c r="T98" s="49">
        <f t="shared" si="63"/>
        <v>1.2465557835921002</v>
      </c>
      <c r="U98" s="49">
        <f t="shared" si="63"/>
        <v>1.2872072047852441</v>
      </c>
      <c r="V98" s="49">
        <f t="shared" si="63"/>
        <v>1.3294105774210101</v>
      </c>
      <c r="W98" s="49">
        <f t="shared" si="63"/>
        <v>1.3546957301013443</v>
      </c>
      <c r="X98" s="49">
        <f t="shared" si="63"/>
        <v>1.3740105049674085</v>
      </c>
      <c r="Y98" s="49">
        <f t="shared" si="63"/>
        <v>1.409004719296312</v>
      </c>
      <c r="Z98" s="49">
        <f t="shared" si="63"/>
        <v>1.453527276396384</v>
      </c>
      <c r="AA98" s="49">
        <f t="shared" si="63"/>
        <v>1.4665486631018996</v>
      </c>
    </row>
    <row r="99" spans="1:27" x14ac:dyDescent="0.2">
      <c r="A99" s="2" t="str">
        <f t="shared" si="59"/>
        <v>WA570</v>
      </c>
      <c r="B99" s="49">
        <f t="shared" ref="B99:AA99" si="64">B80/B90</f>
        <v>1.2441594680618018</v>
      </c>
      <c r="C99" s="49">
        <f t="shared" si="64"/>
        <v>1.2436248757439101</v>
      </c>
      <c r="D99" s="49">
        <f t="shared" si="64"/>
        <v>1.2337914044761007</v>
      </c>
      <c r="E99" s="49">
        <f t="shared" si="64"/>
        <v>1.2300225145767023</v>
      </c>
      <c r="F99" s="49">
        <f t="shared" si="64"/>
        <v>1.2024596633507108</v>
      </c>
      <c r="G99" s="49">
        <f t="shared" si="64"/>
        <v>1.1703238363526796</v>
      </c>
      <c r="H99" s="49">
        <f t="shared" si="64"/>
        <v>1.1960744054278651</v>
      </c>
      <c r="I99" s="49">
        <f t="shared" si="64"/>
        <v>1.1778977378888105</v>
      </c>
      <c r="J99" s="49">
        <f t="shared" si="64"/>
        <v>1.2399539354468516</v>
      </c>
      <c r="K99" s="49">
        <f t="shared" si="64"/>
        <v>1.2563363315085092</v>
      </c>
      <c r="L99" s="49">
        <f t="shared" si="64"/>
        <v>1.2708364667287071</v>
      </c>
      <c r="M99" s="49">
        <f t="shared" si="64"/>
        <v>1.2841060168797152</v>
      </c>
      <c r="N99" s="49">
        <f t="shared" si="64"/>
        <v>1.2826768216651265</v>
      </c>
      <c r="O99" s="49">
        <f t="shared" si="64"/>
        <v>1.2929740829736982</v>
      </c>
      <c r="P99" s="49">
        <f t="shared" si="64"/>
        <v>1.3382984373096256</v>
      </c>
      <c r="Q99" s="49">
        <f t="shared" si="64"/>
        <v>1.3796371846910778</v>
      </c>
      <c r="R99" s="49">
        <f t="shared" si="64"/>
        <v>1.4292205139142424</v>
      </c>
      <c r="S99" s="49">
        <f t="shared" si="64"/>
        <v>1.4564225810966551</v>
      </c>
      <c r="T99" s="49">
        <f t="shared" si="64"/>
        <v>1.4604158998414605</v>
      </c>
      <c r="U99" s="49">
        <f t="shared" si="64"/>
        <v>1.5040630211244133</v>
      </c>
      <c r="V99" s="49">
        <f t="shared" si="64"/>
        <v>1.5462854428876767</v>
      </c>
      <c r="W99" s="49">
        <f t="shared" si="64"/>
        <v>1.5731327748085688</v>
      </c>
      <c r="X99" s="49">
        <f t="shared" si="64"/>
        <v>1.5914970439771936</v>
      </c>
      <c r="Y99" s="49">
        <f t="shared" si="64"/>
        <v>1.6239897271301853</v>
      </c>
      <c r="Z99" s="49">
        <f t="shared" si="64"/>
        <v>1.6720746360788803</v>
      </c>
      <c r="AA99" s="49">
        <f t="shared" si="64"/>
        <v>1.6837647853617024</v>
      </c>
    </row>
    <row r="100" spans="1:27" x14ac:dyDescent="0.2">
      <c r="A100" s="2" t="str">
        <f t="shared" si="59"/>
        <v>WA Non-Core</v>
      </c>
      <c r="B100" s="49">
        <f t="shared" ref="B100:AA100" si="65">B81/B91</f>
        <v>0.39467607834727164</v>
      </c>
      <c r="C100" s="49">
        <f t="shared" si="65"/>
        <v>0.39271251576843008</v>
      </c>
      <c r="D100" s="49">
        <f t="shared" si="65"/>
        <v>0.39075872215764218</v>
      </c>
      <c r="E100" s="49">
        <f t="shared" si="65"/>
        <v>0.38881464891307671</v>
      </c>
      <c r="F100" s="49">
        <f t="shared" si="65"/>
        <v>0.38688024767470297</v>
      </c>
      <c r="G100" s="49">
        <f t="shared" si="65"/>
        <v>0.38495547032308725</v>
      </c>
      <c r="H100" s="49">
        <f t="shared" si="65"/>
        <v>0.38304026897819643</v>
      </c>
      <c r="I100" s="49">
        <f t="shared" si="65"/>
        <v>0.38113459599820565</v>
      </c>
      <c r="J100" s="49">
        <f t="shared" si="65"/>
        <v>0.37923840397831388</v>
      </c>
      <c r="K100" s="49">
        <f t="shared" si="65"/>
        <v>0.37735164574956642</v>
      </c>
      <c r="L100" s="49">
        <f t="shared" si="65"/>
        <v>0.375474274377678</v>
      </c>
      <c r="M100" s="49">
        <f t="shared" si="65"/>
        <v>0.37360624316186869</v>
      </c>
      <c r="N100" s="49">
        <f t="shared" si="65"/>
        <v>0.37174750563370035</v>
      </c>
      <c r="O100" s="49">
        <f t="shared" si="65"/>
        <v>0.36989801555592094</v>
      </c>
      <c r="P100" s="49">
        <f t="shared" si="65"/>
        <v>0.36805772692131439</v>
      </c>
      <c r="Q100" s="49">
        <f t="shared" si="65"/>
        <v>0.36622659395155627</v>
      </c>
      <c r="R100" s="49">
        <f t="shared" si="65"/>
        <v>0.36440457109607621</v>
      </c>
      <c r="S100" s="49">
        <f t="shared" si="65"/>
        <v>0.3625916130309218</v>
      </c>
      <c r="T100" s="49">
        <f t="shared" si="65"/>
        <v>0.36078767465763339</v>
      </c>
      <c r="U100" s="49">
        <f t="shared" si="65"/>
        <v>0.35899271110212239</v>
      </c>
      <c r="V100" s="49">
        <f t="shared" si="65"/>
        <v>0.35720667771355519</v>
      </c>
      <c r="W100" s="49">
        <f t="shared" si="65"/>
        <v>0.35542953006323874</v>
      </c>
      <c r="X100" s="49">
        <f t="shared" si="65"/>
        <v>0.35366122394352134</v>
      </c>
      <c r="Y100" s="49">
        <f t="shared" si="65"/>
        <v>0.35190171536668818</v>
      </c>
      <c r="Z100" s="49">
        <f t="shared" si="65"/>
        <v>0.35015096056386918</v>
      </c>
      <c r="AA100" s="49">
        <f t="shared" si="65"/>
        <v>0.34840891598394857</v>
      </c>
    </row>
    <row r="101" spans="1:27" x14ac:dyDescent="0.2">
      <c r="A101" s="2" t="str">
        <f t="shared" si="59"/>
        <v>WA503 - LI</v>
      </c>
      <c r="B101" s="49">
        <f t="shared" ref="B101:AA101" si="66">B82/B92</f>
        <v>1.442760845640003</v>
      </c>
      <c r="C101" s="49">
        <f t="shared" si="66"/>
        <v>1.444801143941649</v>
      </c>
      <c r="D101" s="49">
        <f t="shared" si="66"/>
        <v>1.4325399576877869</v>
      </c>
      <c r="E101" s="49">
        <f t="shared" si="66"/>
        <v>1.4292543619908147</v>
      </c>
      <c r="F101" s="49">
        <f t="shared" si="66"/>
        <v>1.3990315143973522</v>
      </c>
      <c r="G101" s="49">
        <f t="shared" si="66"/>
        <v>1.3682027816161175</v>
      </c>
      <c r="H101" s="49">
        <f t="shared" si="66"/>
        <v>1.3968677956763544</v>
      </c>
      <c r="I101" s="49">
        <f t="shared" si="66"/>
        <v>1.3743298087239739</v>
      </c>
      <c r="J101" s="49">
        <f t="shared" si="66"/>
        <v>1.4405045057921002</v>
      </c>
      <c r="K101" s="49">
        <f t="shared" si="66"/>
        <v>1.4571066469998055</v>
      </c>
      <c r="L101" s="49">
        <f t="shared" si="66"/>
        <v>1.4709401282762913</v>
      </c>
      <c r="M101" s="49">
        <f t="shared" si="66"/>
        <v>1.4846204438779922</v>
      </c>
      <c r="N101" s="49">
        <f t="shared" si="66"/>
        <v>1.4823507656029939</v>
      </c>
      <c r="O101" s="49">
        <f t="shared" si="66"/>
        <v>1.4908936121353242</v>
      </c>
      <c r="P101" s="49">
        <f t="shared" si="66"/>
        <v>1.5396370089079283</v>
      </c>
      <c r="Q101" s="49">
        <f t="shared" si="66"/>
        <v>1.5799615901005302</v>
      </c>
      <c r="R101" s="49">
        <f t="shared" si="66"/>
        <v>1.6302748322702469</v>
      </c>
      <c r="S101" s="49">
        <f t="shared" si="66"/>
        <v>1.6584690058036329</v>
      </c>
      <c r="T101" s="49">
        <f t="shared" si="66"/>
        <v>1.6603884469367598</v>
      </c>
      <c r="U101" s="49">
        <f t="shared" si="66"/>
        <v>1.7068367346447528</v>
      </c>
      <c r="V101" s="49">
        <f t="shared" si="66"/>
        <v>1.7490769685303158</v>
      </c>
      <c r="W101" s="49">
        <f t="shared" si="66"/>
        <v>1.777385035473859</v>
      </c>
      <c r="X101" s="49">
        <f t="shared" si="66"/>
        <v>1.7948605225325742</v>
      </c>
      <c r="Y101" s="49">
        <f t="shared" si="66"/>
        <v>1.8250141180162129</v>
      </c>
      <c r="Z101" s="49">
        <f t="shared" si="66"/>
        <v>1.8764300481263669</v>
      </c>
      <c r="AA101" s="49">
        <f t="shared" si="66"/>
        <v>1.8868754073900242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8A0C-F5BD-4FCF-90A0-DB0E7434D3DA}">
  <sheetPr codeName="Sheet4">
    <tabColor theme="8" tint="0.79998168889431442"/>
  </sheetPr>
  <dimension ref="A1:AD102"/>
  <sheetViews>
    <sheetView zoomScale="90" zoomScaleNormal="90" workbookViewId="0">
      <pane xSplit="1" ySplit="1" topLeftCell="B2" activePane="bottomRight" state="frozen"/>
      <selection activeCell="B8" sqref="B8"/>
      <selection pane="topRight" activeCell="B8" sqref="B8"/>
      <selection pane="bottomLeft" activeCell="B8" sqref="B8"/>
      <selection pane="bottomRight" activeCell="E39" sqref="E39"/>
    </sheetView>
  </sheetViews>
  <sheetFormatPr defaultRowHeight="12.75" x14ac:dyDescent="0.2"/>
  <cols>
    <col min="1" max="1" width="17.140625" style="2" bestFit="1" customWidth="1"/>
    <col min="2" max="3" width="15.5703125" style="2" bestFit="1" customWidth="1"/>
    <col min="4" max="27" width="14.42578125" style="2" bestFit="1" customWidth="1"/>
    <col min="28" max="28" width="12" style="2" bestFit="1" customWidth="1"/>
    <col min="29" max="29" width="10.5703125" style="2" bestFit="1" customWidth="1"/>
    <col min="30" max="16384" width="9.140625" style="2"/>
  </cols>
  <sheetData>
    <row r="1" spans="1:28" x14ac:dyDescent="0.2">
      <c r="B1" s="2">
        <f>Dashboard!A13</f>
        <v>2025</v>
      </c>
      <c r="C1" s="2">
        <f>Dashboard!A14</f>
        <v>2026</v>
      </c>
      <c r="D1" s="2">
        <f>Dashboard!A15</f>
        <v>2027</v>
      </c>
      <c r="E1" s="2">
        <f>Dashboard!A16</f>
        <v>2028</v>
      </c>
      <c r="F1" s="2">
        <f>Dashboard!A17</f>
        <v>2029</v>
      </c>
      <c r="G1" s="2">
        <f>Dashboard!A18</f>
        <v>2030</v>
      </c>
      <c r="H1" s="2">
        <f>Dashboard!A19</f>
        <v>2031</v>
      </c>
      <c r="I1" s="2">
        <f>Dashboard!A20</f>
        <v>2032</v>
      </c>
      <c r="J1" s="2">
        <f>Dashboard!A21</f>
        <v>2033</v>
      </c>
      <c r="K1" s="2">
        <f>Dashboard!A22</f>
        <v>2034</v>
      </c>
      <c r="L1" s="2">
        <f>Dashboard!A23</f>
        <v>2035</v>
      </c>
      <c r="M1" s="2">
        <f>Dashboard!A24</f>
        <v>2036</v>
      </c>
      <c r="N1" s="2">
        <f>Dashboard!A25</f>
        <v>2037</v>
      </c>
      <c r="O1" s="2">
        <f>Dashboard!A26</f>
        <v>2038</v>
      </c>
      <c r="P1" s="2">
        <f>Dashboard!A27</f>
        <v>2039</v>
      </c>
      <c r="Q1" s="2">
        <f>Dashboard!A28</f>
        <v>2040</v>
      </c>
      <c r="R1" s="2">
        <f>Dashboard!A29</f>
        <v>2041</v>
      </c>
      <c r="S1" s="2">
        <f>Dashboard!A30</f>
        <v>2042</v>
      </c>
      <c r="T1" s="2">
        <f>Dashboard!A31</f>
        <v>2043</v>
      </c>
      <c r="U1" s="2">
        <f>Dashboard!A32</f>
        <v>2044</v>
      </c>
      <c r="V1" s="2">
        <f>Dashboard!A33</f>
        <v>2045</v>
      </c>
      <c r="W1" s="2">
        <f>Dashboard!A34</f>
        <v>2046</v>
      </c>
      <c r="X1" s="2">
        <f>Dashboard!A35</f>
        <v>2047</v>
      </c>
      <c r="Y1" s="2">
        <f>Dashboard!A36</f>
        <v>2048</v>
      </c>
      <c r="Z1" s="2">
        <f>Dashboard!A37</f>
        <v>2049</v>
      </c>
      <c r="AA1" s="2">
        <f>Dashboard!A38</f>
        <v>2050</v>
      </c>
    </row>
    <row r="2" spans="1:28" x14ac:dyDescent="0.2">
      <c r="A2" s="2" t="str">
        <f>Dashboard!B6</f>
        <v>Reference Case</v>
      </c>
      <c r="B2" s="2" cm="1">
        <f t="array" ref="B2">INDEX(Customers!$Q$3:$Q$107, MATCH(B$1, IF(Count[Scenario]=$A$2, Count[Year]), 0))</f>
        <v>28</v>
      </c>
      <c r="C2" s="2">
        <f>B2+1</f>
        <v>29</v>
      </c>
      <c r="D2" s="2">
        <f t="shared" ref="D2:AA2" si="0">C2+1</f>
        <v>30</v>
      </c>
      <c r="E2" s="2">
        <f>D2+1</f>
        <v>31</v>
      </c>
      <c r="F2" s="2">
        <f t="shared" si="0"/>
        <v>32</v>
      </c>
      <c r="G2" s="2">
        <f t="shared" si="0"/>
        <v>33</v>
      </c>
      <c r="H2" s="2">
        <f t="shared" si="0"/>
        <v>34</v>
      </c>
      <c r="I2" s="2">
        <f t="shared" si="0"/>
        <v>35</v>
      </c>
      <c r="J2" s="2">
        <f t="shared" si="0"/>
        <v>36</v>
      </c>
      <c r="K2" s="2">
        <f t="shared" si="0"/>
        <v>37</v>
      </c>
      <c r="L2" s="2">
        <f t="shared" si="0"/>
        <v>38</v>
      </c>
      <c r="M2" s="2">
        <f t="shared" si="0"/>
        <v>39</v>
      </c>
      <c r="N2" s="2">
        <f t="shared" si="0"/>
        <v>40</v>
      </c>
      <c r="O2" s="2">
        <f t="shared" si="0"/>
        <v>41</v>
      </c>
      <c r="P2" s="2">
        <f t="shared" si="0"/>
        <v>42</v>
      </c>
      <c r="Q2" s="2">
        <f t="shared" si="0"/>
        <v>43</v>
      </c>
      <c r="R2" s="2">
        <f t="shared" si="0"/>
        <v>44</v>
      </c>
      <c r="S2" s="2">
        <f t="shared" si="0"/>
        <v>45</v>
      </c>
      <c r="T2" s="2">
        <f t="shared" si="0"/>
        <v>46</v>
      </c>
      <c r="U2" s="2">
        <f t="shared" si="0"/>
        <v>47</v>
      </c>
      <c r="V2" s="2">
        <f t="shared" si="0"/>
        <v>48</v>
      </c>
      <c r="W2" s="2">
        <f t="shared" si="0"/>
        <v>49</v>
      </c>
      <c r="X2" s="2">
        <f t="shared" si="0"/>
        <v>50</v>
      </c>
      <c r="Y2" s="2">
        <f t="shared" si="0"/>
        <v>51</v>
      </c>
      <c r="Z2" s="2">
        <f t="shared" si="0"/>
        <v>52</v>
      </c>
      <c r="AA2" s="2">
        <f t="shared" si="0"/>
        <v>53</v>
      </c>
    </row>
    <row r="3" spans="1:28" x14ac:dyDescent="0.2">
      <c r="A3" s="2" t="str">
        <f>Dashboard!B4</f>
        <v>WA</v>
      </c>
      <c r="B3" s="2" cm="1">
        <f t="array" ref="B3">INDEX('Rev Req Costs'!$J$3:$J$54, MATCH(B$1, IF(RR_Costs[State]=$A$3, Count[Year]), 0))</f>
        <v>2</v>
      </c>
      <c r="C3" s="2">
        <f>B3+1</f>
        <v>3</v>
      </c>
      <c r="D3" s="2">
        <f t="shared" ref="D3:AA3" si="1">C3+1</f>
        <v>4</v>
      </c>
      <c r="E3" s="2">
        <f>D3+1</f>
        <v>5</v>
      </c>
      <c r="F3" s="2">
        <f t="shared" si="1"/>
        <v>6</v>
      </c>
      <c r="G3" s="2">
        <f t="shared" si="1"/>
        <v>7</v>
      </c>
      <c r="H3" s="2">
        <f t="shared" si="1"/>
        <v>8</v>
      </c>
      <c r="I3" s="2">
        <f t="shared" si="1"/>
        <v>9</v>
      </c>
      <c r="J3" s="2">
        <f t="shared" si="1"/>
        <v>10</v>
      </c>
      <c r="K3" s="2">
        <f t="shared" si="1"/>
        <v>11</v>
      </c>
      <c r="L3" s="2">
        <f t="shared" si="1"/>
        <v>12</v>
      </c>
      <c r="M3" s="2">
        <f t="shared" si="1"/>
        <v>13</v>
      </c>
      <c r="N3" s="2">
        <f t="shared" si="1"/>
        <v>14</v>
      </c>
      <c r="O3" s="2">
        <f t="shared" si="1"/>
        <v>15</v>
      </c>
      <c r="P3" s="2">
        <f t="shared" si="1"/>
        <v>16</v>
      </c>
      <c r="Q3" s="2">
        <f t="shared" si="1"/>
        <v>17</v>
      </c>
      <c r="R3" s="2">
        <f t="shared" si="1"/>
        <v>18</v>
      </c>
      <c r="S3" s="2">
        <f t="shared" si="1"/>
        <v>19</v>
      </c>
      <c r="T3" s="2">
        <f t="shared" si="1"/>
        <v>20</v>
      </c>
      <c r="U3" s="2">
        <f t="shared" si="1"/>
        <v>21</v>
      </c>
      <c r="V3" s="2">
        <f t="shared" si="1"/>
        <v>22</v>
      </c>
      <c r="W3" s="2">
        <f t="shared" si="1"/>
        <v>23</v>
      </c>
      <c r="X3" s="2">
        <f t="shared" si="1"/>
        <v>24</v>
      </c>
      <c r="Y3" s="2">
        <f t="shared" si="1"/>
        <v>25</v>
      </c>
      <c r="Z3" s="2">
        <f t="shared" si="1"/>
        <v>26</v>
      </c>
      <c r="AA3" s="2">
        <f t="shared" si="1"/>
        <v>27</v>
      </c>
    </row>
    <row r="5" spans="1:28" x14ac:dyDescent="0.2">
      <c r="A5" s="3" t="s">
        <v>18</v>
      </c>
    </row>
    <row r="6" spans="1:28" x14ac:dyDescent="0.2">
      <c r="A6" s="2" t="str">
        <f>Info!L3</f>
        <v>WA503</v>
      </c>
      <c r="B6" s="4">
        <f>HLOOKUP($A6,Count[#All],B$2,FALSE)</f>
        <v>193765</v>
      </c>
      <c r="C6" s="4">
        <f>HLOOKUP($A6,Count[#All],C$2,FALSE)</f>
        <v>189015</v>
      </c>
      <c r="D6" s="4">
        <f>HLOOKUP($A6,Count[#All],D$2,FALSE)</f>
        <v>184265</v>
      </c>
      <c r="E6" s="4">
        <f>HLOOKUP($A6,Count[#All],E$2,FALSE)</f>
        <v>179516</v>
      </c>
      <c r="F6" s="4">
        <f>HLOOKUP($A6,Count[#All],F$2,FALSE)</f>
        <v>174765</v>
      </c>
      <c r="G6" s="4">
        <f>HLOOKUP($A6,Count[#All],G$2,FALSE)</f>
        <v>170015</v>
      </c>
      <c r="H6" s="4">
        <f>HLOOKUP($A6,Count[#All],H$2,FALSE)</f>
        <v>165265</v>
      </c>
      <c r="I6" s="4">
        <f>HLOOKUP($A6,Count[#All],I$2,FALSE)</f>
        <v>160516</v>
      </c>
      <c r="J6" s="4">
        <f>HLOOKUP($A6,Count[#All],J$2,FALSE)</f>
        <v>155765</v>
      </c>
      <c r="K6" s="4">
        <f>HLOOKUP($A6,Count[#All],K$2,FALSE)</f>
        <v>151015</v>
      </c>
      <c r="L6" s="4">
        <f>HLOOKUP($A6,Count[#All],L$2,FALSE)</f>
        <v>146265</v>
      </c>
      <c r="M6" s="4">
        <f>HLOOKUP($A6,Count[#All],M$2,FALSE)</f>
        <v>146266</v>
      </c>
      <c r="N6" s="4">
        <f>HLOOKUP($A6,Count[#All],N$2,FALSE)</f>
        <v>146265</v>
      </c>
      <c r="O6" s="4">
        <f>HLOOKUP($A6,Count[#All],O$2,FALSE)</f>
        <v>146265</v>
      </c>
      <c r="P6" s="4">
        <f>HLOOKUP($A6,Count[#All],P$2,FALSE)</f>
        <v>146265</v>
      </c>
      <c r="Q6" s="4">
        <f>HLOOKUP($A6,Count[#All],Q$2,FALSE)</f>
        <v>146266</v>
      </c>
      <c r="R6" s="4">
        <f>HLOOKUP($A6,Count[#All],R$2,FALSE)</f>
        <v>146265</v>
      </c>
      <c r="S6" s="4">
        <f>HLOOKUP($A6,Count[#All],S$2,FALSE)</f>
        <v>146265</v>
      </c>
      <c r="T6" s="4">
        <f>HLOOKUP($A6,Count[#All],T$2,FALSE)</f>
        <v>146265</v>
      </c>
      <c r="U6" s="4">
        <f>HLOOKUP($A6,Count[#All],U$2,FALSE)</f>
        <v>146266</v>
      </c>
      <c r="V6" s="4">
        <f>HLOOKUP($A6,Count[#All],V$2,FALSE)</f>
        <v>146265</v>
      </c>
      <c r="W6" s="4">
        <f>HLOOKUP($A6,Count[#All],W$2,FALSE)</f>
        <v>146265</v>
      </c>
      <c r="X6" s="4">
        <f>HLOOKUP($A6,Count[#All],X$2,FALSE)</f>
        <v>146265</v>
      </c>
      <c r="Y6" s="4">
        <f>HLOOKUP($A6,Count[#All],Y$2,FALSE)</f>
        <v>146266</v>
      </c>
      <c r="Z6" s="4">
        <f>HLOOKUP($A6,Count[#All],Z$2,FALSE)</f>
        <v>146265</v>
      </c>
      <c r="AA6" s="4">
        <f>HLOOKUP($A6,Count[#All],AA$2,FALSE)</f>
        <v>146265</v>
      </c>
    </row>
    <row r="7" spans="1:28" x14ac:dyDescent="0.2">
      <c r="A7" s="2" t="str">
        <f>Info!L4</f>
        <v>WA504</v>
      </c>
      <c r="B7" s="4">
        <f>HLOOKUP($A7,Count[#All],B$2,FALSE)</f>
        <v>27715</v>
      </c>
      <c r="C7" s="4">
        <f>HLOOKUP($A7,Count[#All],C$2,FALSE)</f>
        <v>27715</v>
      </c>
      <c r="D7" s="4">
        <f>HLOOKUP($A7,Count[#All],D$2,FALSE)</f>
        <v>27715</v>
      </c>
      <c r="E7" s="4">
        <f>HLOOKUP($A7,Count[#All],E$2,FALSE)</f>
        <v>27715</v>
      </c>
      <c r="F7" s="4">
        <f>HLOOKUP($A7,Count[#All],F$2,FALSE)</f>
        <v>27715</v>
      </c>
      <c r="G7" s="4">
        <f>HLOOKUP($A7,Count[#All],G$2,FALSE)</f>
        <v>27715</v>
      </c>
      <c r="H7" s="4">
        <f>HLOOKUP($A7,Count[#All],H$2,FALSE)</f>
        <v>27715</v>
      </c>
      <c r="I7" s="4">
        <f>HLOOKUP($A7,Count[#All],I$2,FALSE)</f>
        <v>27715</v>
      </c>
      <c r="J7" s="4">
        <f>HLOOKUP($A7,Count[#All],J$2,FALSE)</f>
        <v>27715</v>
      </c>
      <c r="K7" s="4">
        <f>HLOOKUP($A7,Count[#All],K$2,FALSE)</f>
        <v>27715</v>
      </c>
      <c r="L7" s="4">
        <f>HLOOKUP($A7,Count[#All],L$2,FALSE)</f>
        <v>27715</v>
      </c>
      <c r="M7" s="4">
        <f>HLOOKUP($A7,Count[#All],M$2,FALSE)</f>
        <v>27715</v>
      </c>
      <c r="N7" s="4">
        <f>HLOOKUP($A7,Count[#All],N$2,FALSE)</f>
        <v>27715</v>
      </c>
      <c r="O7" s="4">
        <f>HLOOKUP($A7,Count[#All],O$2,FALSE)</f>
        <v>27715</v>
      </c>
      <c r="P7" s="4">
        <f>HLOOKUP($A7,Count[#All],P$2,FALSE)</f>
        <v>27715</v>
      </c>
      <c r="Q7" s="4">
        <f>HLOOKUP($A7,Count[#All],Q$2,FALSE)</f>
        <v>27715</v>
      </c>
      <c r="R7" s="4">
        <f>HLOOKUP($A7,Count[#All],R$2,FALSE)</f>
        <v>27715</v>
      </c>
      <c r="S7" s="4">
        <f>HLOOKUP($A7,Count[#All],S$2,FALSE)</f>
        <v>27715</v>
      </c>
      <c r="T7" s="4">
        <f>HLOOKUP($A7,Count[#All],T$2,FALSE)</f>
        <v>27715</v>
      </c>
      <c r="U7" s="4">
        <f>HLOOKUP($A7,Count[#All],U$2,FALSE)</f>
        <v>27715</v>
      </c>
      <c r="V7" s="4">
        <f>HLOOKUP($A7,Count[#All],V$2,FALSE)</f>
        <v>27715</v>
      </c>
      <c r="W7" s="4">
        <f>HLOOKUP($A7,Count[#All],W$2,FALSE)</f>
        <v>27715</v>
      </c>
      <c r="X7" s="4">
        <f>HLOOKUP($A7,Count[#All],X$2,FALSE)</f>
        <v>27715</v>
      </c>
      <c r="Y7" s="4">
        <f>HLOOKUP($A7,Count[#All],Y$2,FALSE)</f>
        <v>27715</v>
      </c>
      <c r="Z7" s="4">
        <f>HLOOKUP($A7,Count[#All],Z$2,FALSE)</f>
        <v>27715</v>
      </c>
      <c r="AA7" s="4">
        <f>HLOOKUP($A7,Count[#All],AA$2,FALSE)</f>
        <v>27715</v>
      </c>
    </row>
    <row r="8" spans="1:28" x14ac:dyDescent="0.2">
      <c r="A8" s="2" t="str">
        <f>Info!L5</f>
        <v>WA505</v>
      </c>
      <c r="B8" s="4">
        <f>HLOOKUP($A8,Count[#All],B$2,FALSE)</f>
        <v>492</v>
      </c>
      <c r="C8" s="4">
        <f>HLOOKUP($A8,Count[#All],C$2,FALSE)</f>
        <v>494</v>
      </c>
      <c r="D8" s="4">
        <f>HLOOKUP($A8,Count[#All],D$2,FALSE)</f>
        <v>496</v>
      </c>
      <c r="E8" s="4">
        <f>HLOOKUP($A8,Count[#All],E$2,FALSE)</f>
        <v>498</v>
      </c>
      <c r="F8" s="4">
        <f>HLOOKUP($A8,Count[#All],F$2,FALSE)</f>
        <v>500</v>
      </c>
      <c r="G8" s="4">
        <f>HLOOKUP($A8,Count[#All],G$2,FALSE)</f>
        <v>502</v>
      </c>
      <c r="H8" s="4">
        <f>HLOOKUP($A8,Count[#All],H$2,FALSE)</f>
        <v>504</v>
      </c>
      <c r="I8" s="4">
        <f>HLOOKUP($A8,Count[#All],I$2,FALSE)</f>
        <v>506</v>
      </c>
      <c r="J8" s="4">
        <f>HLOOKUP($A8,Count[#All],J$2,FALSE)</f>
        <v>508</v>
      </c>
      <c r="K8" s="4">
        <f>HLOOKUP($A8,Count[#All],K$2,FALSE)</f>
        <v>510</v>
      </c>
      <c r="L8" s="4">
        <f>HLOOKUP($A8,Count[#All],L$2,FALSE)</f>
        <v>512</v>
      </c>
      <c r="M8" s="4">
        <f>HLOOKUP($A8,Count[#All],M$2,FALSE)</f>
        <v>514</v>
      </c>
      <c r="N8" s="4">
        <f>HLOOKUP($A8,Count[#All],N$2,FALSE)</f>
        <v>516</v>
      </c>
      <c r="O8" s="4">
        <f>HLOOKUP($A8,Count[#All],O$2,FALSE)</f>
        <v>518</v>
      </c>
      <c r="P8" s="4">
        <f>HLOOKUP($A8,Count[#All],P$2,FALSE)</f>
        <v>519</v>
      </c>
      <c r="Q8" s="4">
        <f>HLOOKUP($A8,Count[#All],Q$2,FALSE)</f>
        <v>521</v>
      </c>
      <c r="R8" s="4">
        <f>HLOOKUP($A8,Count[#All],R$2,FALSE)</f>
        <v>523</v>
      </c>
      <c r="S8" s="4">
        <f>HLOOKUP($A8,Count[#All],S$2,FALSE)</f>
        <v>525</v>
      </c>
      <c r="T8" s="4">
        <f>HLOOKUP($A8,Count[#All],T$2,FALSE)</f>
        <v>526</v>
      </c>
      <c r="U8" s="4">
        <f>HLOOKUP($A8,Count[#All],U$2,FALSE)</f>
        <v>528</v>
      </c>
      <c r="V8" s="4">
        <f>HLOOKUP($A8,Count[#All],V$2,FALSE)</f>
        <v>530</v>
      </c>
      <c r="W8" s="4">
        <f>HLOOKUP($A8,Count[#All],W$2,FALSE)</f>
        <v>531</v>
      </c>
      <c r="X8" s="4">
        <f>HLOOKUP($A8,Count[#All],X$2,FALSE)</f>
        <v>533</v>
      </c>
      <c r="Y8" s="4">
        <f>HLOOKUP($A8,Count[#All],Y$2,FALSE)</f>
        <v>534</v>
      </c>
      <c r="Z8" s="4">
        <f>HLOOKUP($A8,Count[#All],Z$2,FALSE)</f>
        <v>536</v>
      </c>
      <c r="AA8" s="4">
        <f>HLOOKUP($A8,Count[#All],AA$2,FALSE)</f>
        <v>537</v>
      </c>
    </row>
    <row r="9" spans="1:28" x14ac:dyDescent="0.2">
      <c r="A9" s="2" t="str">
        <f>Info!L6</f>
        <v>WA511</v>
      </c>
      <c r="B9" s="4">
        <f>HLOOKUP($A9,Count[#All],B$2,FALSE)</f>
        <v>101</v>
      </c>
      <c r="C9" s="4">
        <f>HLOOKUP($A9,Count[#All],C$2,FALSE)</f>
        <v>102</v>
      </c>
      <c r="D9" s="4">
        <f>HLOOKUP($A9,Count[#All],D$2,FALSE)</f>
        <v>103</v>
      </c>
      <c r="E9" s="4">
        <f>HLOOKUP($A9,Count[#All],E$2,FALSE)</f>
        <v>104</v>
      </c>
      <c r="F9" s="4">
        <f>HLOOKUP($A9,Count[#All],F$2,FALSE)</f>
        <v>104</v>
      </c>
      <c r="G9" s="4">
        <f>HLOOKUP($A9,Count[#All],G$2,FALSE)</f>
        <v>105</v>
      </c>
      <c r="H9" s="4">
        <f>HLOOKUP($A9,Count[#All],H$2,FALSE)</f>
        <v>106</v>
      </c>
      <c r="I9" s="4">
        <f>HLOOKUP($A9,Count[#All],I$2,FALSE)</f>
        <v>107</v>
      </c>
      <c r="J9" s="4">
        <f>HLOOKUP($A9,Count[#All],J$2,FALSE)</f>
        <v>108</v>
      </c>
      <c r="K9" s="4">
        <f>HLOOKUP($A9,Count[#All],K$2,FALSE)</f>
        <v>109</v>
      </c>
      <c r="L9" s="4">
        <f>HLOOKUP($A9,Count[#All],L$2,FALSE)</f>
        <v>110</v>
      </c>
      <c r="M9" s="4">
        <f>HLOOKUP($A9,Count[#All],M$2,FALSE)</f>
        <v>111</v>
      </c>
      <c r="N9" s="4">
        <f>HLOOKUP($A9,Count[#All],N$2,FALSE)</f>
        <v>112</v>
      </c>
      <c r="O9" s="4">
        <f>HLOOKUP($A9,Count[#All],O$2,FALSE)</f>
        <v>113</v>
      </c>
      <c r="P9" s="4">
        <f>HLOOKUP($A9,Count[#All],P$2,FALSE)</f>
        <v>114</v>
      </c>
      <c r="Q9" s="4">
        <f>HLOOKUP($A9,Count[#All],Q$2,FALSE)</f>
        <v>115</v>
      </c>
      <c r="R9" s="4">
        <f>HLOOKUP($A9,Count[#All],R$2,FALSE)</f>
        <v>116</v>
      </c>
      <c r="S9" s="4">
        <f>HLOOKUP($A9,Count[#All],S$2,FALSE)</f>
        <v>117</v>
      </c>
      <c r="T9" s="4">
        <f>HLOOKUP($A9,Count[#All],T$2,FALSE)</f>
        <v>118</v>
      </c>
      <c r="U9" s="4">
        <f>HLOOKUP($A9,Count[#All],U$2,FALSE)</f>
        <v>119</v>
      </c>
      <c r="V9" s="4">
        <f>HLOOKUP($A9,Count[#All],V$2,FALSE)</f>
        <v>120</v>
      </c>
      <c r="W9" s="4">
        <f>HLOOKUP($A9,Count[#All],W$2,FALSE)</f>
        <v>121</v>
      </c>
      <c r="X9" s="4">
        <f>HLOOKUP($A9,Count[#All],X$2,FALSE)</f>
        <v>122</v>
      </c>
      <c r="Y9" s="4">
        <f>HLOOKUP($A9,Count[#All],Y$2,FALSE)</f>
        <v>123</v>
      </c>
      <c r="Z9" s="4">
        <f>HLOOKUP($A9,Count[#All],Z$2,FALSE)</f>
        <v>124</v>
      </c>
      <c r="AA9" s="4">
        <f>HLOOKUP($A9,Count[#All],AA$2,FALSE)</f>
        <v>125</v>
      </c>
    </row>
    <row r="10" spans="1:28" x14ac:dyDescent="0.2">
      <c r="A10" s="2" t="str">
        <f>Info!L7</f>
        <v>WA570</v>
      </c>
      <c r="B10" s="4">
        <f>HLOOKUP($A10,Count[#All],B$2,FALSE)</f>
        <v>7</v>
      </c>
      <c r="C10" s="4">
        <f>HLOOKUP($A10,Count[#All],C$2,FALSE)</f>
        <v>7</v>
      </c>
      <c r="D10" s="4">
        <f>HLOOKUP($A10,Count[#All],D$2,FALSE)</f>
        <v>7</v>
      </c>
      <c r="E10" s="4">
        <f>HLOOKUP($A10,Count[#All],E$2,FALSE)</f>
        <v>7</v>
      </c>
      <c r="F10" s="4">
        <f>HLOOKUP($A10,Count[#All],F$2,FALSE)</f>
        <v>7</v>
      </c>
      <c r="G10" s="4">
        <f>HLOOKUP($A10,Count[#All],G$2,FALSE)</f>
        <v>7</v>
      </c>
      <c r="H10" s="4">
        <f>HLOOKUP($A10,Count[#All],H$2,FALSE)</f>
        <v>7</v>
      </c>
      <c r="I10" s="4">
        <f>HLOOKUP($A10,Count[#All],I$2,FALSE)</f>
        <v>7</v>
      </c>
      <c r="J10" s="4">
        <f>HLOOKUP($A10,Count[#All],J$2,FALSE)</f>
        <v>7</v>
      </c>
      <c r="K10" s="4">
        <f>HLOOKUP($A10,Count[#All],K$2,FALSE)</f>
        <v>7</v>
      </c>
      <c r="L10" s="4">
        <f>HLOOKUP($A10,Count[#All],L$2,FALSE)</f>
        <v>7</v>
      </c>
      <c r="M10" s="4">
        <f>HLOOKUP($A10,Count[#All],M$2,FALSE)</f>
        <v>7</v>
      </c>
      <c r="N10" s="4">
        <f>HLOOKUP($A10,Count[#All],N$2,FALSE)</f>
        <v>7</v>
      </c>
      <c r="O10" s="4">
        <f>HLOOKUP($A10,Count[#All],O$2,FALSE)</f>
        <v>7</v>
      </c>
      <c r="P10" s="4">
        <f>HLOOKUP($A10,Count[#All],P$2,FALSE)</f>
        <v>7</v>
      </c>
      <c r="Q10" s="4">
        <f>HLOOKUP($A10,Count[#All],Q$2,FALSE)</f>
        <v>7</v>
      </c>
      <c r="R10" s="4">
        <f>HLOOKUP($A10,Count[#All],R$2,FALSE)</f>
        <v>7</v>
      </c>
      <c r="S10" s="4">
        <f>HLOOKUP($A10,Count[#All],S$2,FALSE)</f>
        <v>7</v>
      </c>
      <c r="T10" s="4">
        <f>HLOOKUP($A10,Count[#All],T$2,FALSE)</f>
        <v>7</v>
      </c>
      <c r="U10" s="4">
        <f>HLOOKUP($A10,Count[#All],U$2,FALSE)</f>
        <v>7</v>
      </c>
      <c r="V10" s="4">
        <f>HLOOKUP($A10,Count[#All],V$2,FALSE)</f>
        <v>7</v>
      </c>
      <c r="W10" s="4">
        <f>HLOOKUP($A10,Count[#All],W$2,FALSE)</f>
        <v>7</v>
      </c>
      <c r="X10" s="4">
        <f>HLOOKUP($A10,Count[#All],X$2,FALSE)</f>
        <v>7</v>
      </c>
      <c r="Y10" s="4">
        <f>HLOOKUP($A10,Count[#All],Y$2,FALSE)</f>
        <v>7</v>
      </c>
      <c r="Z10" s="4">
        <f>HLOOKUP($A10,Count[#All],Z$2,FALSE)</f>
        <v>7</v>
      </c>
      <c r="AA10" s="4">
        <f>HLOOKUP($A10,Count[#All],AA$2,FALSE)</f>
        <v>6</v>
      </c>
    </row>
    <row r="11" spans="1:28" x14ac:dyDescent="0.2">
      <c r="A11" s="2" t="str">
        <f>Info!L8</f>
        <v>WA Non-Core</v>
      </c>
      <c r="B11" s="4">
        <f>HLOOKUP($A11,Count[#All],B$2,FALSE)</f>
        <v>175</v>
      </c>
      <c r="C11" s="4">
        <f>HLOOKUP($A11,Count[#All],C$2,FALSE)</f>
        <v>175</v>
      </c>
      <c r="D11" s="4">
        <f>HLOOKUP($A11,Count[#All],D$2,FALSE)</f>
        <v>175</v>
      </c>
      <c r="E11" s="4">
        <f>HLOOKUP($A11,Count[#All],E$2,FALSE)</f>
        <v>175</v>
      </c>
      <c r="F11" s="4">
        <f>HLOOKUP($A11,Count[#All],F$2,FALSE)</f>
        <v>175</v>
      </c>
      <c r="G11" s="4">
        <f>HLOOKUP($A11,Count[#All],G$2,FALSE)</f>
        <v>175</v>
      </c>
      <c r="H11" s="4">
        <f>HLOOKUP($A11,Count[#All],H$2,FALSE)</f>
        <v>175</v>
      </c>
      <c r="I11" s="4">
        <f>HLOOKUP($A11,Count[#All],I$2,FALSE)</f>
        <v>175</v>
      </c>
      <c r="J11" s="4">
        <f>HLOOKUP($A11,Count[#All],J$2,FALSE)</f>
        <v>175</v>
      </c>
      <c r="K11" s="4">
        <f>HLOOKUP($A11,Count[#All],K$2,FALSE)</f>
        <v>175</v>
      </c>
      <c r="L11" s="4">
        <f>HLOOKUP($A11,Count[#All],L$2,FALSE)</f>
        <v>175</v>
      </c>
      <c r="M11" s="4">
        <f>HLOOKUP($A11,Count[#All],M$2,FALSE)</f>
        <v>175</v>
      </c>
      <c r="N11" s="4">
        <f>HLOOKUP($A11,Count[#All],N$2,FALSE)</f>
        <v>175</v>
      </c>
      <c r="O11" s="4">
        <f>HLOOKUP($A11,Count[#All],O$2,FALSE)</f>
        <v>175</v>
      </c>
      <c r="P11" s="4">
        <f>HLOOKUP($A11,Count[#All],P$2,FALSE)</f>
        <v>175</v>
      </c>
      <c r="Q11" s="4">
        <f>HLOOKUP($A11,Count[#All],Q$2,FALSE)</f>
        <v>175</v>
      </c>
      <c r="R11" s="4">
        <f>HLOOKUP($A11,Count[#All],R$2,FALSE)</f>
        <v>175</v>
      </c>
      <c r="S11" s="4">
        <f>HLOOKUP($A11,Count[#All],S$2,FALSE)</f>
        <v>175</v>
      </c>
      <c r="T11" s="4">
        <f>HLOOKUP($A11,Count[#All],T$2,FALSE)</f>
        <v>175</v>
      </c>
      <c r="U11" s="4">
        <f>HLOOKUP($A11,Count[#All],U$2,FALSE)</f>
        <v>175</v>
      </c>
      <c r="V11" s="4">
        <f>HLOOKUP($A11,Count[#All],V$2,FALSE)</f>
        <v>175</v>
      </c>
      <c r="W11" s="4">
        <f>HLOOKUP($A11,Count[#All],W$2,FALSE)</f>
        <v>175</v>
      </c>
      <c r="X11" s="4">
        <f>HLOOKUP($A11,Count[#All],X$2,FALSE)</f>
        <v>175</v>
      </c>
      <c r="Y11" s="4">
        <f>HLOOKUP($A11,Count[#All],Y$2,FALSE)</f>
        <v>175</v>
      </c>
      <c r="Z11" s="4">
        <f>HLOOKUP($A11,Count[#All],Z$2,FALSE)</f>
        <v>175</v>
      </c>
      <c r="AA11" s="4">
        <f>HLOOKUP($A11,Count[#All],AA$2,FALSE)</f>
        <v>175</v>
      </c>
    </row>
    <row r="12" spans="1:28" x14ac:dyDescent="0.2">
      <c r="A12" s="2" t="s">
        <v>73</v>
      </c>
      <c r="B12" s="4">
        <f>IF($A$3="OR",0,HLOOKUP($A12,Count[#All],B$2,FALSE))</f>
        <v>12500</v>
      </c>
      <c r="C12" s="4">
        <f>IF($A$3="OR",0,HLOOKUP($A12,Count[#All],C$2,FALSE))</f>
        <v>17250</v>
      </c>
      <c r="D12" s="4">
        <f>IF($A$3="OR",0,HLOOKUP($A12,Count[#All],D$2,FALSE))</f>
        <v>22000</v>
      </c>
      <c r="E12" s="4">
        <f>IF($A$3="OR",0,HLOOKUP($A12,Count[#All],E$2,FALSE))</f>
        <v>26750</v>
      </c>
      <c r="F12" s="4">
        <f>IF($A$3="OR",0,HLOOKUP($A12,Count[#All],F$2,FALSE))</f>
        <v>31500</v>
      </c>
      <c r="G12" s="4">
        <f>IF($A$3="OR",0,HLOOKUP($A12,Count[#All],G$2,FALSE))</f>
        <v>36250</v>
      </c>
      <c r="H12" s="4">
        <f>IF($A$3="OR",0,HLOOKUP($A12,Count[#All],H$2,FALSE))</f>
        <v>41000</v>
      </c>
      <c r="I12" s="4">
        <f>IF($A$3="OR",0,HLOOKUP($A12,Count[#All],I$2,FALSE))</f>
        <v>45750</v>
      </c>
      <c r="J12" s="4">
        <f>IF($A$3="OR",0,HLOOKUP($A12,Count[#All],J$2,FALSE))</f>
        <v>50500</v>
      </c>
      <c r="K12" s="4">
        <f>IF($A$3="OR",0,HLOOKUP($A12,Count[#All],K$2,FALSE))</f>
        <v>55250</v>
      </c>
      <c r="L12" s="4">
        <f>IF($A$3="OR",0,HLOOKUP($A12,Count[#All],L$2,FALSE))</f>
        <v>60000</v>
      </c>
      <c r="M12" s="4">
        <f>IF($A$3="OR",0,HLOOKUP($A12,Count[#All],M$2,FALSE))</f>
        <v>60000</v>
      </c>
      <c r="N12" s="4">
        <f>IF($A$3="OR",0,HLOOKUP($A12,Count[#All],N$2,FALSE))</f>
        <v>60000</v>
      </c>
      <c r="O12" s="4">
        <f>IF($A$3="OR",0,HLOOKUP($A12,Count[#All],O$2,FALSE))</f>
        <v>60000</v>
      </c>
      <c r="P12" s="4">
        <f>IF($A$3="OR",0,HLOOKUP($A12,Count[#All],P$2,FALSE))</f>
        <v>60000</v>
      </c>
      <c r="Q12" s="4">
        <f>IF($A$3="OR",0,HLOOKUP($A12,Count[#All],Q$2,FALSE))</f>
        <v>60000</v>
      </c>
      <c r="R12" s="4">
        <f>IF($A$3="OR",0,HLOOKUP($A12,Count[#All],R$2,FALSE))</f>
        <v>60000</v>
      </c>
      <c r="S12" s="4">
        <f>IF($A$3="OR",0,HLOOKUP($A12,Count[#All],S$2,FALSE))</f>
        <v>60000</v>
      </c>
      <c r="T12" s="4">
        <f>IF($A$3="OR",0,HLOOKUP($A12,Count[#All],T$2,FALSE))</f>
        <v>60000</v>
      </c>
      <c r="U12" s="4">
        <f>IF($A$3="OR",0,HLOOKUP($A12,Count[#All],U$2,FALSE))</f>
        <v>60000</v>
      </c>
      <c r="V12" s="4">
        <f>IF($A$3="OR",0,HLOOKUP($A12,Count[#All],V$2,FALSE))</f>
        <v>60000</v>
      </c>
      <c r="W12" s="4">
        <f>IF($A$3="OR",0,HLOOKUP($A12,Count[#All],W$2,FALSE))</f>
        <v>60000</v>
      </c>
      <c r="X12" s="4">
        <f>IF($A$3="OR",0,HLOOKUP($A12,Count[#All],X$2,FALSE))</f>
        <v>60000</v>
      </c>
      <c r="Y12" s="4">
        <f>IF($A$3="OR",0,HLOOKUP($A12,Count[#All],Y$2,FALSE))</f>
        <v>60000</v>
      </c>
      <c r="Z12" s="4">
        <f>IF($A$3="OR",0,HLOOKUP($A12,Count[#All],Z$2,FALSE))</f>
        <v>60000</v>
      </c>
      <c r="AA12" s="4">
        <f>IF($A$3="OR",0,HLOOKUP($A12,Count[#All],AA$2,FALSE))</f>
        <v>60000</v>
      </c>
    </row>
    <row r="13" spans="1:28" x14ac:dyDescent="0.2">
      <c r="A13" s="2" t="s">
        <v>2</v>
      </c>
      <c r="B13" s="4">
        <f t="shared" ref="B13:AA13" si="2">SUM(B6:B10)</f>
        <v>222080</v>
      </c>
      <c r="C13" s="4">
        <f t="shared" si="2"/>
        <v>217333</v>
      </c>
      <c r="D13" s="4">
        <f t="shared" si="2"/>
        <v>212586</v>
      </c>
      <c r="E13" s="4">
        <f t="shared" si="2"/>
        <v>207840</v>
      </c>
      <c r="F13" s="4">
        <f t="shared" si="2"/>
        <v>203091</v>
      </c>
      <c r="G13" s="4">
        <f t="shared" si="2"/>
        <v>198344</v>
      </c>
      <c r="H13" s="4">
        <f t="shared" si="2"/>
        <v>193597</v>
      </c>
      <c r="I13" s="4">
        <f t="shared" si="2"/>
        <v>188851</v>
      </c>
      <c r="J13" s="4">
        <f t="shared" si="2"/>
        <v>184103</v>
      </c>
      <c r="K13" s="4">
        <f t="shared" si="2"/>
        <v>179356</v>
      </c>
      <c r="L13" s="4">
        <f t="shared" si="2"/>
        <v>174609</v>
      </c>
      <c r="M13" s="4">
        <f t="shared" si="2"/>
        <v>174613</v>
      </c>
      <c r="N13" s="4">
        <f t="shared" si="2"/>
        <v>174615</v>
      </c>
      <c r="O13" s="4">
        <f t="shared" si="2"/>
        <v>174618</v>
      </c>
      <c r="P13" s="4">
        <f t="shared" si="2"/>
        <v>174620</v>
      </c>
      <c r="Q13" s="4">
        <f t="shared" si="2"/>
        <v>174624</v>
      </c>
      <c r="R13" s="4">
        <f t="shared" si="2"/>
        <v>174626</v>
      </c>
      <c r="S13" s="4">
        <f t="shared" si="2"/>
        <v>174629</v>
      </c>
      <c r="T13" s="4">
        <f t="shared" si="2"/>
        <v>174631</v>
      </c>
      <c r="U13" s="4">
        <f t="shared" si="2"/>
        <v>174635</v>
      </c>
      <c r="V13" s="4">
        <f t="shared" si="2"/>
        <v>174637</v>
      </c>
      <c r="W13" s="4">
        <f t="shared" si="2"/>
        <v>174639</v>
      </c>
      <c r="X13" s="4">
        <f t="shared" si="2"/>
        <v>174642</v>
      </c>
      <c r="Y13" s="4">
        <f t="shared" si="2"/>
        <v>174645</v>
      </c>
      <c r="Z13" s="4">
        <f t="shared" si="2"/>
        <v>174647</v>
      </c>
      <c r="AA13" s="4">
        <f t="shared" si="2"/>
        <v>174648</v>
      </c>
      <c r="AB13" s="4"/>
    </row>
    <row r="16" spans="1:28" x14ac:dyDescent="0.2">
      <c r="A16" s="3" t="s">
        <v>19</v>
      </c>
    </row>
    <row r="17" spans="1:28" x14ac:dyDescent="0.2">
      <c r="A17" s="2" t="str">
        <f t="shared" ref="A17:A22" si="3">A6</f>
        <v>WA503</v>
      </c>
      <c r="B17" s="4">
        <f>HLOOKUP($A17,Load[#All],B$2,FALSE)</f>
        <v>12928403.218293454</v>
      </c>
      <c r="C17" s="4">
        <f>HLOOKUP($A17,Load[#All],C$2,FALSE)</f>
        <v>12412545.729257129</v>
      </c>
      <c r="D17" s="4">
        <f>HLOOKUP($A17,Load[#All],D$2,FALSE)</f>
        <v>12241222.528032051</v>
      </c>
      <c r="E17" s="4">
        <f>HLOOKUP($A17,Load[#All],E$2,FALSE)</f>
        <v>11863684.538638595</v>
      </c>
      <c r="F17" s="4">
        <f>HLOOKUP($A17,Load[#All],F$2,FALSE)</f>
        <v>11714215.625481797</v>
      </c>
      <c r="G17" s="4">
        <f>HLOOKUP($A17,Load[#All],G$2,FALSE)</f>
        <v>11296415.549138736</v>
      </c>
      <c r="H17" s="4">
        <f>HLOOKUP($A17,Load[#All],H$2,FALSE)</f>
        <v>10790166.646906599</v>
      </c>
      <c r="I17" s="4">
        <f>HLOOKUP($A17,Load[#All],I$2,FALSE)</f>
        <v>10710491.584202314</v>
      </c>
      <c r="J17" s="4">
        <f>HLOOKUP($A17,Load[#All],J$2,FALSE)</f>
        <v>10141845.564940562</v>
      </c>
      <c r="K17" s="4">
        <f>HLOOKUP($A17,Load[#All],K$2,FALSE)</f>
        <v>9809103.3813444935</v>
      </c>
      <c r="L17" s="4">
        <f>HLOOKUP($A17,Load[#All],L$2,FALSE)</f>
        <v>9523234.9587248545</v>
      </c>
      <c r="M17" s="4">
        <f>HLOOKUP($A17,Load[#All],M$2,FALSE)</f>
        <v>9472669.5636938736</v>
      </c>
      <c r="N17" s="4">
        <f>HLOOKUP($A17,Load[#All],N$2,FALSE)</f>
        <v>9509566.7620439213</v>
      </c>
      <c r="O17" s="4">
        <f>HLOOKUP($A17,Load[#All],O$2,FALSE)</f>
        <v>9587237.9048407748</v>
      </c>
      <c r="P17" s="4">
        <f>HLOOKUP($A17,Load[#All],P$2,FALSE)</f>
        <v>9388019.5427826364</v>
      </c>
      <c r="Q17" s="4">
        <f>HLOOKUP($A17,Load[#All],Q$2,FALSE)</f>
        <v>9430841.5895746686</v>
      </c>
      <c r="R17" s="4">
        <f>HLOOKUP($A17,Load[#All],R$2,FALSE)</f>
        <v>9385675.5405648127</v>
      </c>
      <c r="S17" s="4">
        <f>HLOOKUP($A17,Load[#All],S$2,FALSE)</f>
        <v>9326753.6618006453</v>
      </c>
      <c r="T17" s="4">
        <f>HLOOKUP($A17,Load[#All],T$2,FALSE)</f>
        <v>9420018.5090958308</v>
      </c>
      <c r="U17" s="4">
        <f>HLOOKUP($A17,Load[#All],U$2,FALSE)</f>
        <v>9308873.263948746</v>
      </c>
      <c r="V17" s="4">
        <f>HLOOKUP($A17,Load[#All],V$2,FALSE)</f>
        <v>9300736.9388333578</v>
      </c>
      <c r="W17" s="4">
        <f>HLOOKUP($A17,Load[#All],W$2,FALSE)</f>
        <v>9201126.0490338821</v>
      </c>
      <c r="X17" s="4">
        <f>HLOOKUP($A17,Load[#All],X$2,FALSE)</f>
        <v>9212447.7224224247</v>
      </c>
      <c r="Y17" s="4">
        <f>HLOOKUP($A17,Load[#All],Y$2,FALSE)</f>
        <v>9328865.1527143046</v>
      </c>
      <c r="Z17" s="4">
        <f>HLOOKUP($A17,Load[#All],Z$2,FALSE)</f>
        <v>9167380.63011517</v>
      </c>
      <c r="AA17" s="4">
        <f>HLOOKUP($A17,Load[#All],AA$2,FALSE)</f>
        <v>9222642.6186252888</v>
      </c>
    </row>
    <row r="18" spans="1:28" x14ac:dyDescent="0.2">
      <c r="A18" s="2" t="str">
        <f t="shared" si="3"/>
        <v>WA504</v>
      </c>
      <c r="B18" s="4">
        <f>HLOOKUP($A18,Load[#All],B$2,FALSE)</f>
        <v>9957240.9327077959</v>
      </c>
      <c r="C18" s="4">
        <f>HLOOKUP($A18,Load[#All],C$2,FALSE)</f>
        <v>9814387.0116889961</v>
      </c>
      <c r="D18" s="4">
        <f>HLOOKUP($A18,Load[#All],D$2,FALSE)</f>
        <v>9901320.454456551</v>
      </c>
      <c r="E18" s="4">
        <f>HLOOKUP($A18,Load[#All],E$2,FALSE)</f>
        <v>9863645.3774843477</v>
      </c>
      <c r="F18" s="4">
        <f>HLOOKUP($A18,Load[#All],F$2,FALSE)</f>
        <v>9989062.3807846662</v>
      </c>
      <c r="G18" s="4">
        <f>HLOOKUP($A18,Load[#All],G$2,FALSE)</f>
        <v>9921323.3759735525</v>
      </c>
      <c r="H18" s="4">
        <f>HLOOKUP($A18,Load[#All],H$2,FALSE)</f>
        <v>9776074.2402044032</v>
      </c>
      <c r="I18" s="4">
        <f>HLOOKUP($A18,Load[#All],I$2,FALSE)</f>
        <v>9962857.2535591014</v>
      </c>
      <c r="J18" s="4">
        <f>HLOOKUP($A18,Load[#All],J$2,FALSE)</f>
        <v>9755945.376797976</v>
      </c>
      <c r="K18" s="4">
        <f>HLOOKUP($A18,Load[#All],K$2,FALSE)</f>
        <v>9735145.0877082571</v>
      </c>
      <c r="L18" s="4">
        <f>HLOOKUP($A18,Load[#All],L$2,FALSE)</f>
        <v>9753709.4432124794</v>
      </c>
      <c r="M18" s="4">
        <f>HLOOKUP($A18,Load[#All],M$2,FALSE)</f>
        <v>9722226.04930076</v>
      </c>
      <c r="N18" s="4">
        <f>HLOOKUP($A18,Load[#All],N$2,FALSE)</f>
        <v>9745122.0208261982</v>
      </c>
      <c r="O18" s="4">
        <f>HLOOKUP($A18,Load[#All],O$2,FALSE)</f>
        <v>9813913.8926111385</v>
      </c>
      <c r="P18" s="4">
        <f>HLOOKUP($A18,Load[#All],P$2,FALSE)</f>
        <v>9646173.3587605953</v>
      </c>
      <c r="Q18" s="4">
        <f>HLOOKUP($A18,Load[#All],Q$2,FALSE)</f>
        <v>9688018.8265843913</v>
      </c>
      <c r="R18" s="4">
        <f>HLOOKUP($A18,Load[#All],R$2,FALSE)</f>
        <v>9652059.8567198589</v>
      </c>
      <c r="S18" s="4">
        <f>HLOOKUP($A18,Load[#All],S$2,FALSE)</f>
        <v>9596518.9718040973</v>
      </c>
      <c r="T18" s="4">
        <f>HLOOKUP($A18,Load[#All],T$2,FALSE)</f>
        <v>9683749.6665947232</v>
      </c>
      <c r="U18" s="4">
        <f>HLOOKUP($A18,Load[#All],U$2,FALSE)</f>
        <v>9602290.6291864738</v>
      </c>
      <c r="V18" s="4">
        <f>HLOOKUP($A18,Load[#All],V$2,FALSE)</f>
        <v>9607839.6109634247</v>
      </c>
      <c r="W18" s="4">
        <f>HLOOKUP($A18,Load[#All],W$2,FALSE)</f>
        <v>9521212.6308039408</v>
      </c>
      <c r="X18" s="4">
        <f>HLOOKUP($A18,Load[#All],X$2,FALSE)</f>
        <v>9529206.8620089255</v>
      </c>
      <c r="Y18" s="4">
        <f>HLOOKUP($A18,Load[#All],Y$2,FALSE)</f>
        <v>9640984.3881974015</v>
      </c>
      <c r="Z18" s="4">
        <f>HLOOKUP($A18,Load[#All],Z$2,FALSE)</f>
        <v>9496493.3098973781</v>
      </c>
      <c r="AA18" s="4">
        <f>HLOOKUP($A18,Load[#All],AA$2,FALSE)</f>
        <v>9554138.8982778452</v>
      </c>
    </row>
    <row r="19" spans="1:28" x14ac:dyDescent="0.2">
      <c r="A19" s="2" t="str">
        <f t="shared" si="3"/>
        <v>WA505</v>
      </c>
      <c r="B19" s="4">
        <f>HLOOKUP($A19,Load[#All],B$2,FALSE)</f>
        <v>1384668.5857393919</v>
      </c>
      <c r="C19" s="4">
        <f>HLOOKUP($A19,Load[#All],C$2,FALSE)</f>
        <v>1379253.1949753077</v>
      </c>
      <c r="D19" s="4">
        <f>HLOOKUP($A19,Load[#All],D$2,FALSE)</f>
        <v>1399087.0930901689</v>
      </c>
      <c r="E19" s="4">
        <f>HLOOKUP($A19,Load[#All],E$2,FALSE)</f>
        <v>1405728.3308322607</v>
      </c>
      <c r="F19" s="4">
        <f>HLOOKUP($A19,Load[#All],F$2,FALSE)</f>
        <v>1417032.1904515158</v>
      </c>
      <c r="G19" s="4">
        <f>HLOOKUP($A19,Load[#All],G$2,FALSE)</f>
        <v>1416693.3568001678</v>
      </c>
      <c r="H19" s="4">
        <f>HLOOKUP($A19,Load[#All],H$2,FALSE)</f>
        <v>1403466.6249739532</v>
      </c>
      <c r="I19" s="4">
        <f>HLOOKUP($A19,Load[#All],I$2,FALSE)</f>
        <v>1434692.2165223695</v>
      </c>
      <c r="J19" s="4">
        <f>HLOOKUP($A19,Load[#All],J$2,FALSE)</f>
        <v>1417650.3464670081</v>
      </c>
      <c r="K19" s="4">
        <f>HLOOKUP($A19,Load[#All],K$2,FALSE)</f>
        <v>1419386.0129956559</v>
      </c>
      <c r="L19" s="4">
        <f>HLOOKUP($A19,Load[#All],L$2,FALSE)</f>
        <v>1424111.2185643932</v>
      </c>
      <c r="M19" s="4">
        <f>HLOOKUP($A19,Load[#All],M$2,FALSE)</f>
        <v>1431893.1962681981</v>
      </c>
      <c r="N19" s="4">
        <f>HLOOKUP($A19,Load[#All],N$2,FALSE)</f>
        <v>1436982.075434034</v>
      </c>
      <c r="O19" s="4">
        <f>HLOOKUP($A19,Load[#All],O$2,FALSE)</f>
        <v>1449620.0135392225</v>
      </c>
      <c r="P19" s="4">
        <f>HLOOKUP($A19,Load[#All],P$2,FALSE)</f>
        <v>1438002.3256008371</v>
      </c>
      <c r="Q19" s="4">
        <f>HLOOKUP($A19,Load[#All],Q$2,FALSE)</f>
        <v>1443287.6211335431</v>
      </c>
      <c r="R19" s="4">
        <f>HLOOKUP($A19,Load[#All],R$2,FALSE)</f>
        <v>1437520.025609012</v>
      </c>
      <c r="S19" s="4">
        <f>HLOOKUP($A19,Load[#All],S$2,FALSE)</f>
        <v>1432537.443240846</v>
      </c>
      <c r="T19" s="4">
        <f>HLOOKUP($A19,Load[#All],T$2,FALSE)</f>
        <v>1444249.6594387153</v>
      </c>
      <c r="U19" s="4">
        <f>HLOOKUP($A19,Load[#All],U$2,FALSE)</f>
        <v>1409974.1257535929</v>
      </c>
      <c r="V19" s="4">
        <f>HLOOKUP($A19,Load[#All],V$2,FALSE)</f>
        <v>1406283.4185473241</v>
      </c>
      <c r="W19" s="4">
        <f>HLOOKUP($A19,Load[#All],W$2,FALSE)</f>
        <v>1411912.1551081506</v>
      </c>
      <c r="X19" s="4">
        <f>HLOOKUP($A19,Load[#All],X$2,FALSE)</f>
        <v>1427239.0605295738</v>
      </c>
      <c r="Y19" s="4">
        <f>HLOOKUP($A19,Load[#All],Y$2,FALSE)</f>
        <v>1433894.9885306137</v>
      </c>
      <c r="Z19" s="4">
        <f>HLOOKUP($A19,Load[#All],Z$2,FALSE)</f>
        <v>1411771.6340354655</v>
      </c>
      <c r="AA19" s="4">
        <f>HLOOKUP($A19,Load[#All],AA$2,FALSE)</f>
        <v>1416768.746640031</v>
      </c>
    </row>
    <row r="20" spans="1:28" x14ac:dyDescent="0.2">
      <c r="A20" s="2" t="str">
        <f t="shared" si="3"/>
        <v>WA511</v>
      </c>
      <c r="B20" s="4">
        <f>HLOOKUP($A20,Load[#All],B$2,FALSE)</f>
        <v>1940190.0332634225</v>
      </c>
      <c r="C20" s="4">
        <f>HLOOKUP($A20,Load[#All],C$2,FALSE)</f>
        <v>1960502.945186629</v>
      </c>
      <c r="D20" s="4">
        <f>HLOOKUP($A20,Load[#All],D$2,FALSE)</f>
        <v>2022819.624095703</v>
      </c>
      <c r="E20" s="4">
        <f>HLOOKUP($A20,Load[#All],E$2,FALSE)</f>
        <v>2059972.0257765716</v>
      </c>
      <c r="F20" s="4">
        <f>HLOOKUP($A20,Load[#All],F$2,FALSE)</f>
        <v>2094493.4630524551</v>
      </c>
      <c r="G20" s="4">
        <f>HLOOKUP($A20,Load[#All],G$2,FALSE)</f>
        <v>2102350.5398203828</v>
      </c>
      <c r="H20" s="4">
        <f>HLOOKUP($A20,Load[#All],H$2,FALSE)</f>
        <v>2104515.4716036674</v>
      </c>
      <c r="I20" s="4">
        <f>HLOOKUP($A20,Load[#All],I$2,FALSE)</f>
        <v>2185422.5130484598</v>
      </c>
      <c r="J20" s="4">
        <f>HLOOKUP($A20,Load[#All],J$2,FALSE)</f>
        <v>2181025.5794636142</v>
      </c>
      <c r="K20" s="4">
        <f>HLOOKUP($A20,Load[#All],K$2,FALSE)</f>
        <v>2202616.7184030316</v>
      </c>
      <c r="L20" s="4">
        <f>HLOOKUP($A20,Load[#All],L$2,FALSE)</f>
        <v>2237404.9350796784</v>
      </c>
      <c r="M20" s="4">
        <f>HLOOKUP($A20,Load[#All],M$2,FALSE)</f>
        <v>2277397.13426279</v>
      </c>
      <c r="N20" s="4">
        <f>HLOOKUP($A20,Load[#All],N$2,FALSE)</f>
        <v>2310684.0272821137</v>
      </c>
      <c r="O20" s="4">
        <f>HLOOKUP($A20,Load[#All],O$2,FALSE)</f>
        <v>2357975.6044324692</v>
      </c>
      <c r="P20" s="4">
        <f>HLOOKUP($A20,Load[#All],P$2,FALSE)</f>
        <v>2357324.2497417117</v>
      </c>
      <c r="Q20" s="4">
        <f>HLOOKUP($A20,Load[#All],Q$2,FALSE)</f>
        <v>2385565.4009412788</v>
      </c>
      <c r="R20" s="4">
        <f>HLOOKUP($A20,Load[#All],R$2,FALSE)</f>
        <v>2394009.1223958931</v>
      </c>
      <c r="S20" s="4">
        <f>HLOOKUP($A20,Load[#All],S$2,FALSE)</f>
        <v>2406102.7669723672</v>
      </c>
      <c r="T20" s="4">
        <f>HLOOKUP($A20,Load[#All],T$2,FALSE)</f>
        <v>2451611.4043281376</v>
      </c>
      <c r="U20" s="4">
        <f>HLOOKUP($A20,Load[#All],U$2,FALSE)</f>
        <v>2352450.7451935136</v>
      </c>
      <c r="V20" s="4">
        <f>HLOOKUP($A20,Load[#All],V$2,FALSE)</f>
        <v>2359410.3152776575</v>
      </c>
      <c r="W20" s="4">
        <f>HLOOKUP($A20,Load[#All],W$2,FALSE)</f>
        <v>2391635.7836150993</v>
      </c>
      <c r="X20" s="4">
        <f>HLOOKUP($A20,Load[#All],X$2,FALSE)</f>
        <v>2468129.2438552952</v>
      </c>
      <c r="Y20" s="4">
        <f>HLOOKUP($A20,Load[#All],Y$2,FALSE)</f>
        <v>2493181.0556233306</v>
      </c>
      <c r="Z20" s="4">
        <f>HLOOKUP($A20,Load[#All],Z$2,FALSE)</f>
        <v>2451387.7663591593</v>
      </c>
      <c r="AA20" s="4">
        <f>HLOOKUP($A20,Load[#All],AA$2,FALSE)</f>
        <v>2471857.3015186</v>
      </c>
    </row>
    <row r="21" spans="1:28" x14ac:dyDescent="0.2">
      <c r="A21" s="2" t="str">
        <f t="shared" si="3"/>
        <v>WA570</v>
      </c>
      <c r="B21" s="4">
        <f>HLOOKUP($A21,Load[#All],B$2,FALSE)</f>
        <v>177373.31078931916</v>
      </c>
      <c r="C21" s="4">
        <f>HLOOKUP($A21,Load[#All],C$2,FALSE)</f>
        <v>173994.0501674822</v>
      </c>
      <c r="D21" s="4">
        <f>HLOOKUP($A21,Load[#All],D$2,FALSE)</f>
        <v>175774.67714984962</v>
      </c>
      <c r="E21" s="4">
        <f>HLOOKUP($A21,Load[#All],E$2,FALSE)</f>
        <v>174899.13357415854</v>
      </c>
      <c r="F21" s="4">
        <f>HLOOKUP($A21,Load[#All],F$2,FALSE)</f>
        <v>176759.62858903981</v>
      </c>
      <c r="G21" s="4">
        <f>HLOOKUP($A21,Load[#All],G$2,FALSE)</f>
        <v>175921.15136397583</v>
      </c>
      <c r="H21" s="4">
        <f>HLOOKUP($A21,Load[#All],H$2,FALSE)</f>
        <v>173610.49404465946</v>
      </c>
      <c r="I21" s="4">
        <f>HLOOKUP($A21,Load[#All],I$2,FALSE)</f>
        <v>176378.54561485283</v>
      </c>
      <c r="J21" s="4">
        <f>HLOOKUP($A21,Load[#All],J$2,FALSE)</f>
        <v>172809.24179768117</v>
      </c>
      <c r="K21" s="4">
        <f>HLOOKUP($A21,Load[#All],K$2,FALSE)</f>
        <v>172834.47180708704</v>
      </c>
      <c r="L21" s="4">
        <f>HLOOKUP($A21,Load[#All],L$2,FALSE)</f>
        <v>172504.76194810052</v>
      </c>
      <c r="M21" s="4">
        <f>HLOOKUP($A21,Load[#All],M$2,FALSE)</f>
        <v>172201.60550303743</v>
      </c>
      <c r="N21" s="4">
        <f>HLOOKUP($A21,Load[#All],N$2,FALSE)</f>
        <v>172361.66190014774</v>
      </c>
      <c r="O21" s="4">
        <f>HLOOKUP($A21,Load[#All],O$2,FALSE)</f>
        <v>174113.78859138809</v>
      </c>
      <c r="P21" s="4">
        <f>HLOOKUP($A21,Load[#All],P$2,FALSE)</f>
        <v>171201.11571047566</v>
      </c>
      <c r="Q21" s="4">
        <f>HLOOKUP($A21,Load[#All],Q$2,FALSE)</f>
        <v>171407.93096273157</v>
      </c>
      <c r="R21" s="4">
        <f>HLOOKUP($A21,Load[#All],R$2,FALSE)</f>
        <v>170381.04839755539</v>
      </c>
      <c r="S21" s="4">
        <f>HLOOKUP($A21,Load[#All],S$2,FALSE)</f>
        <v>169866.73552699896</v>
      </c>
      <c r="T21" s="4">
        <f>HLOOKUP($A21,Load[#All],T$2,FALSE)</f>
        <v>171391.32217554998</v>
      </c>
      <c r="U21" s="4">
        <f>HLOOKUP($A21,Load[#All],U$2,FALSE)</f>
        <v>169579.66056018596</v>
      </c>
      <c r="V21" s="4">
        <f>HLOOKUP($A21,Load[#All],V$2,FALSE)</f>
        <v>169867.84309901227</v>
      </c>
      <c r="W21" s="4">
        <f>HLOOKUP($A21,Load[#All],W$2,FALSE)</f>
        <v>168455.12220768654</v>
      </c>
      <c r="X21" s="4">
        <f>HLOOKUP($A21,Load[#All],X$2,FALSE)</f>
        <v>168353.98351466982</v>
      </c>
      <c r="Y21" s="4">
        <f>HLOOKUP($A21,Load[#All],Y$2,FALSE)</f>
        <v>170053.81952107153</v>
      </c>
      <c r="Z21" s="4">
        <f>HLOOKUP($A21,Load[#All],Z$2,FALSE)</f>
        <v>167790.75353365144</v>
      </c>
      <c r="AA21" s="4">
        <f>HLOOKUP($A21,Load[#All],AA$2,FALSE)</f>
        <v>168882.74114822113</v>
      </c>
    </row>
    <row r="22" spans="1:28" x14ac:dyDescent="0.2">
      <c r="A22" s="2" t="str">
        <f t="shared" si="3"/>
        <v>WA Non-Core</v>
      </c>
      <c r="B22" s="4">
        <f>HLOOKUP($A22,Load[#All],B$2,FALSE)</f>
        <v>10518950.673131667</v>
      </c>
      <c r="C22" s="4">
        <f>HLOOKUP($A22,Load[#All],C$2,FALSE)</f>
        <v>10571545.426497309</v>
      </c>
      <c r="D22" s="4">
        <f>HLOOKUP($A22,Load[#All],D$2,FALSE)</f>
        <v>10624403.153629787</v>
      </c>
      <c r="E22" s="4">
        <f>HLOOKUP($A22,Load[#All],E$2,FALSE)</f>
        <v>10677525.169397939</v>
      </c>
      <c r="F22" s="4">
        <f>HLOOKUP($A22,Load[#All],F$2,FALSE)</f>
        <v>10730912.795244936</v>
      </c>
      <c r="G22" s="4">
        <f>HLOOKUP($A22,Load[#All],G$2,FALSE)</f>
        <v>10784567.359221166</v>
      </c>
      <c r="H22" s="4">
        <f>HLOOKUP($A22,Load[#All],H$2,FALSE)</f>
        <v>10838490.196017269</v>
      </c>
      <c r="I22" s="4">
        <f>HLOOKUP($A22,Load[#All],I$2,FALSE)</f>
        <v>10892682.646997347</v>
      </c>
      <c r="J22" s="4">
        <f>HLOOKUP($A22,Load[#All],J$2,FALSE)</f>
        <v>10947146.060232339</v>
      </c>
      <c r="K22" s="4">
        <f>HLOOKUP($A22,Load[#All],K$2,FALSE)</f>
        <v>11001881.79053349</v>
      </c>
      <c r="L22" s="4">
        <f>HLOOKUP($A22,Load[#All],L$2,FALSE)</f>
        <v>11056891.199486161</v>
      </c>
      <c r="M22" s="4">
        <f>HLOOKUP($A22,Load[#All],M$2,FALSE)</f>
        <v>11112175.655483589</v>
      </c>
      <c r="N22" s="4">
        <f>HLOOKUP($A22,Load[#All],N$2,FALSE)</f>
        <v>11167736.533761002</v>
      </c>
      <c r="O22" s="4">
        <f>HLOOKUP($A22,Load[#All],O$2,FALSE)</f>
        <v>11223575.216429804</v>
      </c>
      <c r="P22" s="4">
        <f>HLOOKUP($A22,Load[#All],P$2,FALSE)</f>
        <v>11279693.092511948</v>
      </c>
      <c r="Q22" s="4">
        <f>HLOOKUP($A22,Load[#All],Q$2,FALSE)</f>
        <v>11336091.557974521</v>
      </c>
      <c r="R22" s="4">
        <f>HLOOKUP($A22,Load[#All],R$2,FALSE)</f>
        <v>11392772.015764382</v>
      </c>
      <c r="S22" s="4">
        <f>HLOOKUP($A22,Load[#All],S$2,FALSE)</f>
        <v>11449735.875843199</v>
      </c>
      <c r="T22" s="4">
        <f>HLOOKUP($A22,Load[#All],T$2,FALSE)</f>
        <v>11506984.555222422</v>
      </c>
      <c r="U22" s="4">
        <f>HLOOKUP($A22,Load[#All],U$2,FALSE)</f>
        <v>11564519.477998547</v>
      </c>
      <c r="V22" s="4">
        <f>HLOOKUP($A22,Load[#All],V$2,FALSE)</f>
        <v>11622342.075388523</v>
      </c>
      <c r="W22" s="4">
        <f>HLOOKUP($A22,Load[#All],W$2,FALSE)</f>
        <v>11680453.785765473</v>
      </c>
      <c r="X22" s="4">
        <f>HLOOKUP($A22,Load[#All],X$2,FALSE)</f>
        <v>11738856.054694291</v>
      </c>
      <c r="Y22" s="4">
        <f>HLOOKUP($A22,Load[#All],Y$2,FALSE)</f>
        <v>11797550.334967755</v>
      </c>
      <c r="Z22" s="4">
        <f>HLOOKUP($A22,Load[#All],Z$2,FALSE)</f>
        <v>11856538.086642582</v>
      </c>
      <c r="AA22" s="4">
        <f>HLOOKUP($A22,Load[#All],AA$2,FALSE)</f>
        <v>11915820.777075823</v>
      </c>
    </row>
    <row r="23" spans="1:28" x14ac:dyDescent="0.2">
      <c r="A23" s="2" t="s">
        <v>73</v>
      </c>
      <c r="B23" s="4">
        <f>IF($A$3="OR",0,HLOOKUP($A23,Load[#All],B$2,FALSE))</f>
        <v>834025.96046070324</v>
      </c>
      <c r="C23" s="4">
        <f>IF($A$3="OR",0,HLOOKUP($A23,Load[#All],C$2,FALSE))</f>
        <v>1132801.1736088961</v>
      </c>
      <c r="D23" s="4">
        <f>IF($A$3="OR",0,HLOOKUP($A23,Load[#All],D$2,FALSE))</f>
        <v>1461519.526859171</v>
      </c>
      <c r="E23" s="4">
        <f>IF($A$3="OR",0,HLOOKUP($A23,Load[#All],E$2,FALSE))</f>
        <v>1767828.8364746452</v>
      </c>
      <c r="F23" s="4">
        <f>IF($A$3="OR",0,HLOOKUP($A23,Load[#All],F$2,FALSE))</f>
        <v>2111394.1132530919</v>
      </c>
      <c r="G23" s="4">
        <f>IF($A$3="OR",0,HLOOKUP($A23,Load[#All],G$2,FALSE))</f>
        <v>2408581.9701572163</v>
      </c>
      <c r="H23" s="4">
        <f>IF($A$3="OR",0,HLOOKUP($A23,Load[#All],H$2,FALSE))</f>
        <v>2676893.6709113885</v>
      </c>
      <c r="I23" s="4">
        <f>IF($A$3="OR",0,HLOOKUP($A23,Load[#All],I$2,FALSE))</f>
        <v>3052686.2741237995</v>
      </c>
      <c r="J23" s="4">
        <f>IF($A$3="OR",0,HLOOKUP($A23,Load[#All],J$2,FALSE))</f>
        <v>3288050.5956376488</v>
      </c>
      <c r="K23" s="4">
        <f>IF($A$3="OR",0,HLOOKUP($A23,Load[#All],K$2,FALSE))</f>
        <v>3588735.965429151</v>
      </c>
      <c r="L23" s="4">
        <f>IF($A$3="OR",0,HLOOKUP($A23,Load[#All],L$2,FALSE))</f>
        <v>3906567.514603571</v>
      </c>
      <c r="M23" s="4">
        <f>IF($A$3="OR",0,HLOOKUP($A23,Load[#All],M$2,FALSE))</f>
        <v>3885798.2977700387</v>
      </c>
      <c r="N23" s="4">
        <f>IF($A$3="OR",0,HLOOKUP($A23,Load[#All],N$2,FALSE))</f>
        <v>3900960.6243642387</v>
      </c>
      <c r="O23" s="4">
        <f>IF($A$3="OR",0,HLOOKUP($A23,Load[#All],O$2,FALSE))</f>
        <v>3932822.4407099886</v>
      </c>
      <c r="P23" s="4">
        <f>IF($A$3="OR",0,HLOOKUP($A23,Load[#All],P$2,FALSE))</f>
        <v>3851100.2124018609</v>
      </c>
      <c r="Q23" s="4">
        <f>IF($A$3="OR",0,HLOOKUP($A23,Load[#All],Q$2,FALSE))</f>
        <v>3868639.980408845</v>
      </c>
      <c r="R23" s="4">
        <f>IF($A$3="OR",0,HLOOKUP($A23,Load[#All],R$2,FALSE))</f>
        <v>3850138.6690861708</v>
      </c>
      <c r="S23" s="4">
        <f>IF($A$3="OR",0,HLOOKUP($A23,Load[#All],S$2,FALSE))</f>
        <v>3825968.0696546594</v>
      </c>
      <c r="T23" s="4">
        <f>IF($A$3="OR",0,HLOOKUP($A23,Load[#All],T$2,FALSE))</f>
        <v>3864226.647152428</v>
      </c>
      <c r="U23" s="4">
        <f>IF($A$3="OR",0,HLOOKUP($A23,Load[#All],U$2,FALSE))</f>
        <v>3818607.1666479209</v>
      </c>
      <c r="V23" s="4">
        <f>IF($A$3="OR",0,HLOOKUP($A23,Load[#All],V$2,FALSE))</f>
        <v>3815295.6368919527</v>
      </c>
      <c r="W23" s="4">
        <f>IF($A$3="OR",0,HLOOKUP($A23,Load[#All],W$2,FALSE))</f>
        <v>3774433.8217757693</v>
      </c>
      <c r="X23" s="4">
        <f>IF($A$3="OR",0,HLOOKUP($A23,Load[#All],X$2,FALSE))</f>
        <v>3779078.1345184799</v>
      </c>
      <c r="Y23" s="4">
        <f>IF($A$3="OR",0,HLOOKUP($A23,Load[#All],Y$2,FALSE))</f>
        <v>3826808.0699742818</v>
      </c>
      <c r="Z23" s="4">
        <f>IF($A$3="OR",0,HLOOKUP($A23,Load[#All],Z$2,FALSE))</f>
        <v>3760590.9671275439</v>
      </c>
      <c r="AA23" s="4">
        <f>IF($A$3="OR",0,HLOOKUP($A23,Load[#All],AA$2,FALSE))</f>
        <v>3783260.2271050308</v>
      </c>
    </row>
    <row r="24" spans="1:28" x14ac:dyDescent="0.2">
      <c r="A24" s="2" t="s">
        <v>2</v>
      </c>
      <c r="B24" s="4">
        <f>SUM(B17:B21,B23)</f>
        <v>27221902.041254092</v>
      </c>
      <c r="C24" s="4">
        <f t="shared" ref="C24:Z24" si="4">SUM(C17:C21,C23)</f>
        <v>26873484.104884442</v>
      </c>
      <c r="D24" s="4">
        <f t="shared" si="4"/>
        <v>27201743.903683499</v>
      </c>
      <c r="E24" s="4">
        <f t="shared" si="4"/>
        <v>27135758.242780581</v>
      </c>
      <c r="F24" s="4">
        <f t="shared" si="4"/>
        <v>27502957.401612565</v>
      </c>
      <c r="G24" s="4">
        <f t="shared" si="4"/>
        <v>27321285.943254035</v>
      </c>
      <c r="H24" s="4">
        <f t="shared" si="4"/>
        <v>26924727.148644671</v>
      </c>
      <c r="I24" s="4">
        <f t="shared" si="4"/>
        <v>27522528.387070898</v>
      </c>
      <c r="J24" s="4">
        <f t="shared" si="4"/>
        <v>26957326.705104489</v>
      </c>
      <c r="K24" s="4">
        <f t="shared" si="4"/>
        <v>26927821.637687676</v>
      </c>
      <c r="L24" s="4">
        <f t="shared" si="4"/>
        <v>27017532.832133081</v>
      </c>
      <c r="M24" s="4">
        <f t="shared" si="4"/>
        <v>26962185.846798696</v>
      </c>
      <c r="N24" s="4">
        <f t="shared" si="4"/>
        <v>27075677.171850655</v>
      </c>
      <c r="O24" s="4">
        <f t="shared" si="4"/>
        <v>27315683.64472498</v>
      </c>
      <c r="P24" s="4">
        <f t="shared" si="4"/>
        <v>26851820.804998111</v>
      </c>
      <c r="Q24" s="4">
        <f t="shared" si="4"/>
        <v>26987761.349605456</v>
      </c>
      <c r="R24" s="4">
        <f t="shared" si="4"/>
        <v>26889784.262773301</v>
      </c>
      <c r="S24" s="4">
        <f t="shared" si="4"/>
        <v>26757747.648999613</v>
      </c>
      <c r="T24" s="4">
        <f t="shared" si="4"/>
        <v>27035247.208785385</v>
      </c>
      <c r="U24" s="4">
        <f t="shared" si="4"/>
        <v>26661775.591290437</v>
      </c>
      <c r="V24" s="4">
        <f t="shared" si="4"/>
        <v>26659433.763612732</v>
      </c>
      <c r="W24" s="4">
        <f t="shared" si="4"/>
        <v>26468775.562544528</v>
      </c>
      <c r="X24" s="4">
        <f t="shared" si="4"/>
        <v>26584455.006849371</v>
      </c>
      <c r="Y24" s="4">
        <f t="shared" si="4"/>
        <v>26893787.474561002</v>
      </c>
      <c r="Z24" s="4">
        <f t="shared" si="4"/>
        <v>26455415.061068363</v>
      </c>
      <c r="AA24" s="4">
        <f>SUM(AA17:AA21,AA23)</f>
        <v>26617550.533315018</v>
      </c>
    </row>
    <row r="25" spans="1:28" x14ac:dyDescent="0.2">
      <c r="A25" s="2" t="s">
        <v>70</v>
      </c>
      <c r="B25" s="5">
        <f>SUM(B17:B22)</f>
        <v>36906826.753925055</v>
      </c>
      <c r="C25" s="5">
        <f>SUM(C17:C22)</f>
        <v>36312228.357772857</v>
      </c>
      <c r="D25" s="5">
        <f t="shared" ref="D25:AA25" si="5">SUM(D17:D22)</f>
        <v>36364627.530454114</v>
      </c>
      <c r="E25" s="5">
        <f t="shared" si="5"/>
        <v>36045454.575703874</v>
      </c>
      <c r="F25" s="5">
        <f t="shared" si="5"/>
        <v>36122476.08360441</v>
      </c>
      <c r="G25" s="5">
        <f t="shared" si="5"/>
        <v>35697271.332317986</v>
      </c>
      <c r="H25" s="5">
        <f t="shared" si="5"/>
        <v>35086323.67375055</v>
      </c>
      <c r="I25" s="5">
        <f t="shared" si="5"/>
        <v>35362524.759944446</v>
      </c>
      <c r="J25" s="5">
        <f t="shared" si="5"/>
        <v>34616422.169699177</v>
      </c>
      <c r="K25" s="5">
        <f t="shared" si="5"/>
        <v>34340967.462792017</v>
      </c>
      <c r="L25" s="5">
        <f t="shared" si="5"/>
        <v>34167856.517015673</v>
      </c>
      <c r="M25" s="5">
        <f t="shared" si="5"/>
        <v>34188563.204512246</v>
      </c>
      <c r="N25" s="5">
        <f t="shared" si="5"/>
        <v>34342453.081247419</v>
      </c>
      <c r="O25" s="5">
        <f t="shared" si="5"/>
        <v>34606436.420444794</v>
      </c>
      <c r="P25" s="5">
        <f t="shared" si="5"/>
        <v>34280413.6851082</v>
      </c>
      <c r="Q25" s="5">
        <f t="shared" si="5"/>
        <v>34455212.927171133</v>
      </c>
      <c r="R25" s="5">
        <f t="shared" si="5"/>
        <v>34432417.609451517</v>
      </c>
      <c r="S25" s="5">
        <f t="shared" si="5"/>
        <v>34381515.455188155</v>
      </c>
      <c r="T25" s="5">
        <f t="shared" si="5"/>
        <v>34678005.116855383</v>
      </c>
      <c r="U25" s="5">
        <f t="shared" si="5"/>
        <v>34407687.902641058</v>
      </c>
      <c r="V25" s="5">
        <f t="shared" si="5"/>
        <v>34466480.2021093</v>
      </c>
      <c r="W25" s="5">
        <f t="shared" si="5"/>
        <v>34374795.52653423</v>
      </c>
      <c r="X25" s="5">
        <f t="shared" si="5"/>
        <v>34544232.927025184</v>
      </c>
      <c r="Y25" s="5">
        <f t="shared" si="5"/>
        <v>34864529.73955448</v>
      </c>
      <c r="Z25" s="5">
        <f t="shared" si="5"/>
        <v>34551362.180583403</v>
      </c>
      <c r="AA25" s="5">
        <f t="shared" si="5"/>
        <v>34750111.083285809</v>
      </c>
      <c r="AB25" s="5"/>
    </row>
    <row r="27" spans="1:28" x14ac:dyDescent="0.2">
      <c r="A27" s="6" t="s">
        <v>53</v>
      </c>
    </row>
    <row r="28" spans="1:28" x14ac:dyDescent="0.2">
      <c r="A28" s="2" t="s">
        <v>54</v>
      </c>
      <c r="B28" s="7">
        <f>HLOOKUP($A$2,RR_Costs[#All],B$3,FALSE)</f>
        <v>184218292.26255873</v>
      </c>
      <c r="C28" s="7">
        <f>HLOOKUP($A$2,RR_Costs[#All],C$3,FALSE)</f>
        <v>199743459.56029737</v>
      </c>
      <c r="D28" s="7">
        <f>HLOOKUP($A$2,RR_Costs[#All],D$3,FALSE)</f>
        <v>214451518.04771236</v>
      </c>
      <c r="E28" s="7">
        <f>HLOOKUP($A$2,RR_Costs[#All],E$3,FALSE)</f>
        <v>235541960.67929032</v>
      </c>
      <c r="F28" s="7">
        <f>HLOOKUP($A$2,RR_Costs[#All],F$3,FALSE)</f>
        <v>255961198.54747218</v>
      </c>
      <c r="G28" s="7">
        <f>HLOOKUP($A$2,RR_Costs[#All],G$3,FALSE)</f>
        <v>250798290.67867726</v>
      </c>
      <c r="H28" s="7">
        <f>HLOOKUP($A$2,RR_Costs[#All],H$3,FALSE)</f>
        <v>229329561.81989571</v>
      </c>
      <c r="I28" s="7">
        <f>HLOOKUP($A$2,RR_Costs[#All],I$3,FALSE)</f>
        <v>242644827.21496671</v>
      </c>
      <c r="J28" s="7">
        <f>HLOOKUP($A$2,RR_Costs[#All],J$3,FALSE)</f>
        <v>245165631.34268236</v>
      </c>
      <c r="K28" s="7">
        <f>HLOOKUP($A$2,RR_Costs[#All],K$3,FALSE)</f>
        <v>244633665.03101349</v>
      </c>
      <c r="L28" s="7">
        <f>HLOOKUP($A$2,RR_Costs[#All],L$3,FALSE)</f>
        <v>268314825.56097895</v>
      </c>
      <c r="M28" s="7">
        <f>HLOOKUP($A$2,RR_Costs[#All],M$3,FALSE)</f>
        <v>314521648.39087975</v>
      </c>
      <c r="N28" s="7">
        <f>HLOOKUP($A$2,RR_Costs[#All],N$3,FALSE)</f>
        <v>327839589.908732</v>
      </c>
      <c r="O28" s="7">
        <f>HLOOKUP($A$2,RR_Costs[#All],O$3,FALSE)</f>
        <v>337333903.82934362</v>
      </c>
      <c r="P28" s="7">
        <f>HLOOKUP($A$2,RR_Costs[#All],P$3,FALSE)</f>
        <v>347132332.88402361</v>
      </c>
      <c r="Q28" s="7">
        <f>HLOOKUP($A$2,RR_Costs[#All],Q$3,FALSE)</f>
        <v>357807963.94828963</v>
      </c>
      <c r="R28" s="7">
        <f>HLOOKUP($A$2,RR_Costs[#All],R$3,FALSE)</f>
        <v>369000758.09468454</v>
      </c>
      <c r="S28" s="7">
        <f>HLOOKUP($A$2,RR_Costs[#All],S$3,FALSE)</f>
        <v>382494856.37630403</v>
      </c>
      <c r="T28" s="7">
        <f>HLOOKUP($A$2,RR_Costs[#All],T$3,FALSE)</f>
        <v>408865514.89019549</v>
      </c>
      <c r="U28" s="7">
        <f>HLOOKUP($A$2,RR_Costs[#All],U$3,FALSE)</f>
        <v>460103458.3066439</v>
      </c>
      <c r="V28" s="7">
        <f>HLOOKUP($A$2,RR_Costs[#All],V$3,FALSE)</f>
        <v>451878842.42070556</v>
      </c>
      <c r="W28" s="7">
        <f>HLOOKUP($A$2,RR_Costs[#All],W$3,FALSE)</f>
        <v>424300727.40438157</v>
      </c>
      <c r="X28" s="7">
        <f>HLOOKUP($A$2,RR_Costs[#All],X$3,FALSE)</f>
        <v>424300727.40438157</v>
      </c>
      <c r="Y28" s="7">
        <f>HLOOKUP($A$2,RR_Costs[#All],Y$3,FALSE)</f>
        <v>424300727.40438157</v>
      </c>
      <c r="Z28" s="7">
        <f>HLOOKUP($A$2,RR_Costs[#All],Z$3,FALSE)</f>
        <v>424300727.40438157</v>
      </c>
      <c r="AA28" s="7">
        <f>HLOOKUP($A$2,RR_Costs[#All],AA$3,FALSE)</f>
        <v>424300727.40438157</v>
      </c>
    </row>
    <row r="29" spans="1:28" x14ac:dyDescent="0.2">
      <c r="A29" s="2" t="s">
        <v>69</v>
      </c>
      <c r="B29" s="7">
        <f>'As-Is Data'!B28</f>
        <v>106426614.04312824</v>
      </c>
      <c r="C29" s="7">
        <f>'As-Is Data'!C28</f>
        <v>101948075.71778522</v>
      </c>
      <c r="D29" s="7">
        <f>'As-Is Data'!D28</f>
        <v>103355520.56160527</v>
      </c>
      <c r="E29" s="7">
        <f>'As-Is Data'!E28</f>
        <v>101518678.29766099</v>
      </c>
      <c r="F29" s="7">
        <f>'As-Is Data'!F28</f>
        <v>98454711.393276453</v>
      </c>
      <c r="G29" s="7">
        <f>'As-Is Data'!G28</f>
        <v>87490264.202332526</v>
      </c>
      <c r="H29" s="7">
        <f>'As-Is Data'!H28</f>
        <v>89782512.56658332</v>
      </c>
      <c r="I29" s="7">
        <f>'As-Is Data'!I28</f>
        <v>91929981.691470399</v>
      </c>
      <c r="J29" s="7">
        <f>'As-Is Data'!J28</f>
        <v>102001175.78156485</v>
      </c>
      <c r="K29" s="7">
        <f>'As-Is Data'!K28</f>
        <v>106046748.92843656</v>
      </c>
      <c r="L29" s="7">
        <f>'As-Is Data'!L28</f>
        <v>111091402.05150498</v>
      </c>
      <c r="M29" s="7">
        <f>'As-Is Data'!M28</f>
        <v>113965793.1513896</v>
      </c>
      <c r="N29" s="7">
        <f>'As-Is Data'!N28</f>
        <v>115036177.80256079</v>
      </c>
      <c r="O29" s="7">
        <f>'As-Is Data'!O28</f>
        <v>120927452.52373584</v>
      </c>
      <c r="P29" s="7">
        <f>'As-Is Data'!P28</f>
        <v>127100240.6328273</v>
      </c>
      <c r="Q29" s="7">
        <f>'As-Is Data'!Q28</f>
        <v>140075933.3052001</v>
      </c>
      <c r="R29" s="7">
        <f>'As-Is Data'!R28</f>
        <v>152057055.24119622</v>
      </c>
      <c r="S29" s="7">
        <f>'As-Is Data'!S28</f>
        <v>157448621.36324629</v>
      </c>
      <c r="T29" s="7">
        <f>'As-Is Data'!T28</f>
        <v>162569791.20890298</v>
      </c>
      <c r="U29" s="7">
        <f>'As-Is Data'!U28</f>
        <v>168752649.85413092</v>
      </c>
      <c r="V29" s="7">
        <f>'As-Is Data'!V28</f>
        <v>179973685.85338259</v>
      </c>
      <c r="W29" s="7">
        <f>'As-Is Data'!W28</f>
        <v>184131725.87526566</v>
      </c>
      <c r="X29" s="7">
        <f>'As-Is Data'!X28</f>
        <v>190833558.00181136</v>
      </c>
      <c r="Y29" s="7">
        <f>'As-Is Data'!Y28</f>
        <v>204495088.23345172</v>
      </c>
      <c r="Z29" s="7">
        <f>'As-Is Data'!Z28</f>
        <v>210097027.51587269</v>
      </c>
      <c r="AA29" s="7">
        <f>'As-Is Data'!AA28</f>
        <v>215919685.01617083</v>
      </c>
    </row>
    <row r="30" spans="1:28" x14ac:dyDescent="0.2">
      <c r="A30" s="2" t="s">
        <v>68</v>
      </c>
      <c r="C30" s="8">
        <f t="shared" ref="C30:AA30" si="6">C28-C$29</f>
        <v>97795383.842512146</v>
      </c>
      <c r="D30" s="8">
        <f t="shared" si="6"/>
        <v>111095997.48610708</v>
      </c>
      <c r="E30" s="8">
        <f t="shared" si="6"/>
        <v>134023282.38162933</v>
      </c>
      <c r="F30" s="8">
        <f t="shared" si="6"/>
        <v>157506487.15419573</v>
      </c>
      <c r="G30" s="8">
        <f t="shared" si="6"/>
        <v>163308026.47634473</v>
      </c>
      <c r="H30" s="8">
        <f t="shared" si="6"/>
        <v>139547049.25331241</v>
      </c>
      <c r="I30" s="8">
        <f t="shared" si="6"/>
        <v>150714845.52349633</v>
      </c>
      <c r="J30" s="8">
        <f t="shared" si="6"/>
        <v>143164455.56111753</v>
      </c>
      <c r="K30" s="8">
        <f t="shared" si="6"/>
        <v>138586916.10257691</v>
      </c>
      <c r="L30" s="8">
        <f t="shared" si="6"/>
        <v>157223423.50947398</v>
      </c>
      <c r="M30" s="8">
        <f t="shared" si="6"/>
        <v>200555855.23949015</v>
      </c>
      <c r="N30" s="8">
        <f t="shared" si="6"/>
        <v>212803412.10617119</v>
      </c>
      <c r="O30" s="8">
        <f t="shared" si="6"/>
        <v>216406451.3056078</v>
      </c>
      <c r="P30" s="8">
        <f t="shared" si="6"/>
        <v>220032092.25119632</v>
      </c>
      <c r="Q30" s="8">
        <f t="shared" si="6"/>
        <v>217732030.64308953</v>
      </c>
      <c r="R30" s="8">
        <f t="shared" si="6"/>
        <v>216943702.85348833</v>
      </c>
      <c r="S30" s="8">
        <f t="shared" si="6"/>
        <v>225046235.01305774</v>
      </c>
      <c r="T30" s="8">
        <f t="shared" si="6"/>
        <v>246295723.6812925</v>
      </c>
      <c r="U30" s="8">
        <f t="shared" si="6"/>
        <v>291350808.45251298</v>
      </c>
      <c r="V30" s="8">
        <f t="shared" si="6"/>
        <v>271905156.56732297</v>
      </c>
      <c r="W30" s="8">
        <f t="shared" si="6"/>
        <v>240169001.52911592</v>
      </c>
      <c r="X30" s="8">
        <f t="shared" si="6"/>
        <v>233467169.40257022</v>
      </c>
      <c r="Y30" s="8">
        <f t="shared" si="6"/>
        <v>219805639.17092985</v>
      </c>
      <c r="Z30" s="8">
        <f t="shared" si="6"/>
        <v>214203699.88850889</v>
      </c>
      <c r="AA30" s="8">
        <f t="shared" si="6"/>
        <v>208381042.38821074</v>
      </c>
    </row>
    <row r="31" spans="1:28" x14ac:dyDescent="0.2"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</row>
    <row r="32" spans="1:28" x14ac:dyDescent="0.2">
      <c r="A32" s="6" t="s">
        <v>80</v>
      </c>
      <c r="AA32" s="60"/>
      <c r="AB32" s="60"/>
    </row>
    <row r="33" spans="1:30" x14ac:dyDescent="0.2">
      <c r="A33" s="2" t="str">
        <f>A17</f>
        <v>WA503</v>
      </c>
      <c r="B33" s="59">
        <f>((B$24/B17)*$B42*B6*12)-B$29</f>
        <v>286320330.04656249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30" x14ac:dyDescent="0.2">
      <c r="A34" s="2" t="str">
        <f t="shared" ref="A34:A39" si="7">A18</f>
        <v>WA504</v>
      </c>
      <c r="B34" s="59">
        <f t="shared" ref="B34:B37" si="8">(($B$24/B18)*$B43*B7*12)-B$29</f>
        <v>237145568.41875684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</row>
    <row r="35" spans="1:30" x14ac:dyDescent="0.2">
      <c r="A35" s="2" t="str">
        <f t="shared" si="7"/>
        <v>WA505</v>
      </c>
      <c r="B35" s="59">
        <f t="shared" si="8"/>
        <v>184509129.77105612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</row>
    <row r="36" spans="1:30" x14ac:dyDescent="0.2">
      <c r="A36" s="2" t="str">
        <f t="shared" si="7"/>
        <v>WA511</v>
      </c>
      <c r="B36" s="59">
        <f t="shared" si="8"/>
        <v>174439646.48063314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</row>
    <row r="37" spans="1:30" x14ac:dyDescent="0.2">
      <c r="A37" s="2" t="str">
        <f t="shared" si="7"/>
        <v>WA570</v>
      </c>
      <c r="B37" s="59">
        <f t="shared" si="8"/>
        <v>232257257.58964342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</row>
    <row r="38" spans="1:30" x14ac:dyDescent="0.2">
      <c r="A38" s="2" t="str">
        <f t="shared" si="7"/>
        <v>WA Non-Core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</row>
    <row r="39" spans="1:30" x14ac:dyDescent="0.2">
      <c r="A39" s="2" t="str">
        <f t="shared" si="7"/>
        <v>WA503 - LI</v>
      </c>
      <c r="B39" s="59">
        <f>(($B$24/B23)*$B48*B12*12)-B$29</f>
        <v>286320330.04656249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</row>
    <row r="41" spans="1:30" x14ac:dyDescent="0.2">
      <c r="A41" s="6" t="s">
        <v>42</v>
      </c>
      <c r="C41" s="2">
        <f t="shared" ref="C41:AA41" si="9">C1</f>
        <v>2026</v>
      </c>
      <c r="D41" s="2">
        <f t="shared" si="9"/>
        <v>2027</v>
      </c>
      <c r="E41" s="2">
        <f t="shared" si="9"/>
        <v>2028</v>
      </c>
      <c r="F41" s="2">
        <f t="shared" si="9"/>
        <v>2029</v>
      </c>
      <c r="G41" s="2">
        <f t="shared" si="9"/>
        <v>2030</v>
      </c>
      <c r="H41" s="2">
        <f t="shared" si="9"/>
        <v>2031</v>
      </c>
      <c r="I41" s="2">
        <f t="shared" si="9"/>
        <v>2032</v>
      </c>
      <c r="J41" s="2">
        <f t="shared" si="9"/>
        <v>2033</v>
      </c>
      <c r="K41" s="2">
        <f t="shared" si="9"/>
        <v>2034</v>
      </c>
      <c r="L41" s="2">
        <f t="shared" si="9"/>
        <v>2035</v>
      </c>
      <c r="M41" s="2">
        <f t="shared" si="9"/>
        <v>2036</v>
      </c>
      <c r="N41" s="2">
        <f t="shared" si="9"/>
        <v>2037</v>
      </c>
      <c r="O41" s="2">
        <f t="shared" si="9"/>
        <v>2038</v>
      </c>
      <c r="P41" s="2">
        <f t="shared" si="9"/>
        <v>2039</v>
      </c>
      <c r="Q41" s="2">
        <f t="shared" si="9"/>
        <v>2040</v>
      </c>
      <c r="R41" s="2">
        <f t="shared" si="9"/>
        <v>2041</v>
      </c>
      <c r="S41" s="2">
        <f t="shared" si="9"/>
        <v>2042</v>
      </c>
      <c r="T41" s="2">
        <f t="shared" si="9"/>
        <v>2043</v>
      </c>
      <c r="U41" s="2">
        <f t="shared" si="9"/>
        <v>2044</v>
      </c>
      <c r="V41" s="2">
        <f t="shared" si="9"/>
        <v>2045</v>
      </c>
      <c r="W41" s="2">
        <f t="shared" si="9"/>
        <v>2046</v>
      </c>
      <c r="X41" s="2">
        <f t="shared" si="9"/>
        <v>2047</v>
      </c>
      <c r="Y41" s="2">
        <f t="shared" si="9"/>
        <v>2048</v>
      </c>
      <c r="Z41" s="2">
        <f t="shared" si="9"/>
        <v>2049</v>
      </c>
      <c r="AA41" s="2">
        <f t="shared" si="9"/>
        <v>2050</v>
      </c>
      <c r="AC41" s="2" t="s">
        <v>21</v>
      </c>
      <c r="AD41" s="2">
        <v>1</v>
      </c>
    </row>
    <row r="42" spans="1:30" x14ac:dyDescent="0.2">
      <c r="A42" s="2" t="str">
        <f t="shared" ref="A42:A48" si="10">A17</f>
        <v>WA503</v>
      </c>
      <c r="B42" s="7">
        <f>'As-Is Data'!B41</f>
        <v>80.22</v>
      </c>
      <c r="C42" s="7">
        <f>(C17/C$24*(($B33+C$29)/C6/12))+((C17/C$25*C$30)/C6/12)</f>
        <v>93.804648791245384</v>
      </c>
      <c r="D42" s="7">
        <f t="shared" ref="D42:Z42" si="11">(D17/D$24*(($B33+D$29)/D6/12))+(D17/D$25*(D$30/D6/12))</f>
        <v>96.219227933112691</v>
      </c>
      <c r="E42" s="7">
        <f t="shared" si="11"/>
        <v>99.189615209280902</v>
      </c>
      <c r="F42" s="7">
        <f t="shared" si="11"/>
        <v>102.50126324768888</v>
      </c>
      <c r="G42" s="7">
        <f t="shared" si="11"/>
        <v>101.08753196127054</v>
      </c>
      <c r="H42" s="7">
        <f t="shared" si="11"/>
        <v>97.640932026129434</v>
      </c>
      <c r="I42" s="7">
        <f t="shared" si="11"/>
        <v>100.11749735090784</v>
      </c>
      <c r="J42" s="7">
        <f t="shared" si="11"/>
        <v>100.59906445425354</v>
      </c>
      <c r="K42" s="7">
        <f t="shared" si="11"/>
        <v>100.71563533226926</v>
      </c>
      <c r="L42" s="7">
        <f t="shared" si="11"/>
        <v>104.77686563704491</v>
      </c>
      <c r="M42" s="7">
        <f t="shared" si="11"/>
        <v>111.78347436530913</v>
      </c>
      <c r="N42" s="7">
        <f t="shared" si="11"/>
        <v>113.88648306448587</v>
      </c>
      <c r="O42" s="7">
        <f t="shared" si="11"/>
        <v>115.59381521120304</v>
      </c>
      <c r="P42" s="7">
        <f t="shared" si="11"/>
        <v>116.68280101404343</v>
      </c>
      <c r="Q42" s="7">
        <f t="shared" si="11"/>
        <v>118.84726799595296</v>
      </c>
      <c r="R42" s="7">
        <f t="shared" si="11"/>
        <v>120.86929533467634</v>
      </c>
      <c r="S42" s="7">
        <f t="shared" si="11"/>
        <v>122.91054724385143</v>
      </c>
      <c r="T42" s="7">
        <f t="shared" si="11"/>
        <v>127.23098173423354</v>
      </c>
      <c r="U42" s="7">
        <f t="shared" si="11"/>
        <v>135.4331360030755</v>
      </c>
      <c r="V42" s="7">
        <f t="shared" si="11"/>
        <v>134.48781150448718</v>
      </c>
      <c r="W42" s="7">
        <f t="shared" si="11"/>
        <v>129.80186961944193</v>
      </c>
      <c r="X42" s="7">
        <f t="shared" si="11"/>
        <v>129.68066384695456</v>
      </c>
      <c r="Y42" s="7">
        <f t="shared" si="11"/>
        <v>130.5085302149954</v>
      </c>
      <c r="Z42" s="7">
        <f t="shared" si="11"/>
        <v>130.3873860655149</v>
      </c>
      <c r="AA42" s="7">
        <f>(AA17/AA$24*(($B33+AA$29)/AA6/12))+(AA17/AA$25*(AA$30/AA6/12))</f>
        <v>130.65547868695378</v>
      </c>
      <c r="AC42" s="2" t="str">
        <f t="shared" ref="AC42:AC48" si="12">A42</f>
        <v>WA503</v>
      </c>
      <c r="AD42" s="2">
        <v>2</v>
      </c>
    </row>
    <row r="43" spans="1:30" x14ac:dyDescent="0.2">
      <c r="A43" s="2" t="str">
        <f t="shared" si="10"/>
        <v>WA504</v>
      </c>
      <c r="B43" s="7">
        <f>'As-Is Data'!B42</f>
        <v>377.87</v>
      </c>
      <c r="C43" s="7">
        <f t="shared" ref="C43:AA43" si="13">(C18/C$24*(($B34+C$29)/C7/12))+(C18/C$25*(C$30/C7/12))</f>
        <v>451.83510549640698</v>
      </c>
      <c r="D43" s="7">
        <f t="shared" si="13"/>
        <v>463.61795742343645</v>
      </c>
      <c r="E43" s="7">
        <f t="shared" si="13"/>
        <v>480.41576759690417</v>
      </c>
      <c r="F43" s="7">
        <f t="shared" si="13"/>
        <v>497.46119597016354</v>
      </c>
      <c r="G43" s="7">
        <f t="shared" si="13"/>
        <v>490.934037904148</v>
      </c>
      <c r="H43" s="7">
        <f t="shared" si="13"/>
        <v>473.82854220612541</v>
      </c>
      <c r="I43" s="7">
        <f t="shared" si="13"/>
        <v>485.8482687255871</v>
      </c>
      <c r="J43" s="7">
        <f t="shared" si="13"/>
        <v>490.36730800609047</v>
      </c>
      <c r="K43" s="7">
        <f t="shared" si="13"/>
        <v>491.19224966064314</v>
      </c>
      <c r="L43" s="7">
        <f t="shared" si="13"/>
        <v>512.95973452422959</v>
      </c>
      <c r="M43" s="7">
        <f t="shared" si="13"/>
        <v>552.16358329239904</v>
      </c>
      <c r="N43" s="7">
        <f t="shared" si="13"/>
        <v>562.70248599588308</v>
      </c>
      <c r="O43" s="7">
        <f t="shared" si="13"/>
        <v>571.3438725503371</v>
      </c>
      <c r="P43" s="7">
        <f t="shared" si="13"/>
        <v>579.60650276651177</v>
      </c>
      <c r="Q43" s="7">
        <f t="shared" si="13"/>
        <v>591.24295148359568</v>
      </c>
      <c r="R43" s="7">
        <f t="shared" si="13"/>
        <v>602.91451373065684</v>
      </c>
      <c r="S43" s="7">
        <f t="shared" si="13"/>
        <v>614.38936616906653</v>
      </c>
      <c r="T43" s="7">
        <f t="shared" si="13"/>
        <v>637.29464299334882</v>
      </c>
      <c r="U43" s="7">
        <f t="shared" si="13"/>
        <v>684.02630592775506</v>
      </c>
      <c r="V43" s="7">
        <f t="shared" si="13"/>
        <v>679.90356098143093</v>
      </c>
      <c r="W43" s="7">
        <f t="shared" si="13"/>
        <v>655.66869913698918</v>
      </c>
      <c r="X43" s="7">
        <f t="shared" si="13"/>
        <v>654.91730955304433</v>
      </c>
      <c r="Y43" s="7">
        <f t="shared" si="13"/>
        <v>658.79840458444642</v>
      </c>
      <c r="Z43" s="7">
        <f t="shared" si="13"/>
        <v>659.74316043615477</v>
      </c>
      <c r="AA43" s="7">
        <f t="shared" si="13"/>
        <v>661.24176805231241</v>
      </c>
      <c r="AC43" s="2" t="str">
        <f t="shared" si="12"/>
        <v>WA504</v>
      </c>
      <c r="AD43" s="2">
        <v>3</v>
      </c>
    </row>
    <row r="44" spans="1:30" x14ac:dyDescent="0.2">
      <c r="A44" s="2" t="str">
        <f t="shared" si="10"/>
        <v>WA505</v>
      </c>
      <c r="B44" s="7">
        <f>'As-Is Data'!B43</f>
        <v>2506.56</v>
      </c>
      <c r="C44" s="7">
        <f t="shared" ref="C44:AA44" si="14">(C19/C$24*(($B35+C$29)/C8/12))+(C19/C$25*(C$30/C8/12))</f>
        <v>3106.7293090260528</v>
      </c>
      <c r="D44" s="7">
        <f t="shared" si="14"/>
        <v>3205.6858911438999</v>
      </c>
      <c r="E44" s="7">
        <f t="shared" si="14"/>
        <v>3354.082305936583</v>
      </c>
      <c r="F44" s="7">
        <f t="shared" si="14"/>
        <v>3459.6447912577814</v>
      </c>
      <c r="G44" s="7">
        <f t="shared" si="14"/>
        <v>3417.1823253753482</v>
      </c>
      <c r="H44" s="7">
        <f t="shared" si="14"/>
        <v>3286.9615250197394</v>
      </c>
      <c r="I44" s="7">
        <f t="shared" si="14"/>
        <v>3380.2445928701682</v>
      </c>
      <c r="J44" s="7">
        <f t="shared" si="14"/>
        <v>3433.436772865356</v>
      </c>
      <c r="K44" s="7">
        <f t="shared" si="14"/>
        <v>3438.4831894934641</v>
      </c>
      <c r="L44" s="7">
        <f t="shared" si="14"/>
        <v>3602.5943709224848</v>
      </c>
      <c r="M44" s="7">
        <f t="shared" si="14"/>
        <v>3931.7397790834502</v>
      </c>
      <c r="N44" s="7">
        <f t="shared" si="14"/>
        <v>4005.4885779852139</v>
      </c>
      <c r="O44" s="7">
        <f t="shared" si="14"/>
        <v>4065.9993952045897</v>
      </c>
      <c r="P44" s="7">
        <f t="shared" si="14"/>
        <v>4161.4723320956437</v>
      </c>
      <c r="Q44" s="7">
        <f t="shared" si="14"/>
        <v>4235.3052659315372</v>
      </c>
      <c r="R44" s="7">
        <f t="shared" si="14"/>
        <v>4310.0572343345502</v>
      </c>
      <c r="S44" s="7">
        <f t="shared" si="14"/>
        <v>4394.3256206199831</v>
      </c>
      <c r="T44" s="7">
        <f t="shared" si="14"/>
        <v>4562.5605831159273</v>
      </c>
      <c r="U44" s="7">
        <f t="shared" si="14"/>
        <v>4832.8453832638406</v>
      </c>
      <c r="V44" s="7">
        <f t="shared" si="14"/>
        <v>4767.3864849895435</v>
      </c>
      <c r="W44" s="7">
        <f t="shared" si="14"/>
        <v>4634.1744867512371</v>
      </c>
      <c r="X44" s="7">
        <f t="shared" si="14"/>
        <v>4658.6943016538389</v>
      </c>
      <c r="Y44" s="7">
        <f t="shared" si="14"/>
        <v>4647.4101437233212</v>
      </c>
      <c r="Z44" s="7">
        <f t="shared" si="14"/>
        <v>4634.6730662808259</v>
      </c>
      <c r="AA44" s="7">
        <f t="shared" si="14"/>
        <v>4625.9009177675616</v>
      </c>
      <c r="AC44" s="2" t="str">
        <f t="shared" si="12"/>
        <v>WA505</v>
      </c>
      <c r="AD44" s="2">
        <v>4</v>
      </c>
    </row>
    <row r="45" spans="1:30" x14ac:dyDescent="0.2">
      <c r="A45" s="2" t="str">
        <f t="shared" si="10"/>
        <v>WA511</v>
      </c>
      <c r="B45" s="7">
        <f>'As-Is Data'!B44</f>
        <v>16516.68</v>
      </c>
      <c r="C45" s="7">
        <f t="shared" ref="C45:AA45" si="15">(C20/C$24*(($B36+C$29)/C9/12))+(C20/C$25*(C$30/C9/12))</f>
        <v>20787.025151174937</v>
      </c>
      <c r="D45" s="7">
        <f t="shared" si="15"/>
        <v>21713.331280048602</v>
      </c>
      <c r="E45" s="7">
        <f t="shared" si="15"/>
        <v>22923.328533408057</v>
      </c>
      <c r="F45" s="7">
        <f t="shared" si="15"/>
        <v>23970.386690908879</v>
      </c>
      <c r="G45" s="7">
        <f t="shared" si="15"/>
        <v>23629.471275651758</v>
      </c>
      <c r="H45" s="7">
        <f t="shared" si="15"/>
        <v>22816.477583870961</v>
      </c>
      <c r="I45" s="7">
        <f t="shared" si="15"/>
        <v>23726.868580162787</v>
      </c>
      <c r="J45" s="7">
        <f t="shared" si="15"/>
        <v>24217.621045135616</v>
      </c>
      <c r="K45" s="7">
        <f t="shared" si="15"/>
        <v>24336.29656579611</v>
      </c>
      <c r="L45" s="7">
        <f t="shared" si="15"/>
        <v>25712.97320189359</v>
      </c>
      <c r="M45" s="7">
        <f t="shared" si="15"/>
        <v>28318.42782213664</v>
      </c>
      <c r="N45" s="7">
        <f t="shared" si="15"/>
        <v>29034.625323737473</v>
      </c>
      <c r="O45" s="7">
        <f t="shared" si="15"/>
        <v>29677.199347625057</v>
      </c>
      <c r="P45" s="7">
        <f t="shared" si="15"/>
        <v>30411.49776228052</v>
      </c>
      <c r="Q45" s="7">
        <f t="shared" si="15"/>
        <v>31069.888373962593</v>
      </c>
      <c r="R45" s="7">
        <f t="shared" si="15"/>
        <v>31718.213986824445</v>
      </c>
      <c r="S45" s="7">
        <f t="shared" si="15"/>
        <v>32473.826382444728</v>
      </c>
      <c r="T45" s="7">
        <f t="shared" si="15"/>
        <v>33879.19058374381</v>
      </c>
      <c r="U45" s="7">
        <f t="shared" si="15"/>
        <v>35154.443904902451</v>
      </c>
      <c r="V45" s="7">
        <f t="shared" si="15"/>
        <v>34708.03907651062</v>
      </c>
      <c r="W45" s="7">
        <f t="shared" si="15"/>
        <v>33821.771137389282</v>
      </c>
      <c r="X45" s="7">
        <f t="shared" si="15"/>
        <v>34558.199809525904</v>
      </c>
      <c r="Y45" s="7">
        <f t="shared" si="15"/>
        <v>34449.496503995229</v>
      </c>
      <c r="Z45" s="7">
        <f t="shared" si="15"/>
        <v>34159.37351919787</v>
      </c>
      <c r="AA45" s="7">
        <f t="shared" si="15"/>
        <v>34049.083248889423</v>
      </c>
      <c r="AC45" s="2" t="str">
        <f t="shared" si="12"/>
        <v>WA511</v>
      </c>
      <c r="AD45" s="2">
        <v>5</v>
      </c>
    </row>
    <row r="46" spans="1:30" x14ac:dyDescent="0.2">
      <c r="A46" s="2" t="str">
        <f t="shared" si="10"/>
        <v>WA570</v>
      </c>
      <c r="B46" s="7">
        <f>'As-Is Data'!B45</f>
        <v>26271.51</v>
      </c>
      <c r="C46" s="7">
        <f t="shared" ref="C46:AA46" si="16">(C21/C$24*(($B37+C$29)/C10/12))+(C21/C$25*(C$30/C10/12))</f>
        <v>31338.460310978109</v>
      </c>
      <c r="D46" s="7">
        <f t="shared" si="16"/>
        <v>32210.648283533963</v>
      </c>
      <c r="E46" s="7">
        <f t="shared" si="16"/>
        <v>33352.430739388423</v>
      </c>
      <c r="F46" s="7">
        <f t="shared" si="16"/>
        <v>34478.527861394956</v>
      </c>
      <c r="G46" s="7">
        <f t="shared" si="16"/>
        <v>34091.095095662989</v>
      </c>
      <c r="H46" s="7">
        <f t="shared" si="16"/>
        <v>32940.51030467423</v>
      </c>
      <c r="I46" s="7">
        <f t="shared" si="16"/>
        <v>33681.941526152281</v>
      </c>
      <c r="J46" s="7">
        <f t="shared" si="16"/>
        <v>34017.24711149896</v>
      </c>
      <c r="K46" s="7">
        <f t="shared" si="16"/>
        <v>34153.281105486225</v>
      </c>
      <c r="L46" s="7">
        <f t="shared" si="16"/>
        <v>35548.026715044922</v>
      </c>
      <c r="M46" s="7">
        <f t="shared" si="16"/>
        <v>38350.175287943872</v>
      </c>
      <c r="N46" s="7">
        <f t="shared" si="16"/>
        <v>39034.33500153794</v>
      </c>
      <c r="O46" s="7">
        <f t="shared" si="16"/>
        <v>39762.405844848196</v>
      </c>
      <c r="P46" s="7">
        <f t="shared" si="16"/>
        <v>40357.767659185411</v>
      </c>
      <c r="Q46" s="7">
        <f t="shared" si="16"/>
        <v>41047.401538483558</v>
      </c>
      <c r="R46" s="7">
        <f t="shared" si="16"/>
        <v>41769.260152341223</v>
      </c>
      <c r="S46" s="7">
        <f t="shared" si="16"/>
        <v>42688.693085089362</v>
      </c>
      <c r="T46" s="7">
        <f t="shared" si="16"/>
        <v>44289.395530248075</v>
      </c>
      <c r="U46" s="7">
        <f t="shared" si="16"/>
        <v>47458.559906112947</v>
      </c>
      <c r="V46" s="7">
        <f t="shared" si="16"/>
        <v>47222.912859834789</v>
      </c>
      <c r="W46" s="7">
        <f t="shared" si="16"/>
        <v>45559.297242816843</v>
      </c>
      <c r="X46" s="7">
        <f t="shared" si="16"/>
        <v>45442.487239398091</v>
      </c>
      <c r="Y46" s="7">
        <f t="shared" si="16"/>
        <v>45640.138704245095</v>
      </c>
      <c r="Z46" s="7">
        <f t="shared" si="16"/>
        <v>45783.543984050455</v>
      </c>
      <c r="AA46" s="7">
        <f t="shared" si="16"/>
        <v>53559.766768736808</v>
      </c>
      <c r="AC46" s="2" t="str">
        <f t="shared" si="12"/>
        <v>WA570</v>
      </c>
      <c r="AD46" s="2">
        <v>6</v>
      </c>
    </row>
    <row r="47" spans="1:30" x14ac:dyDescent="0.2">
      <c r="A47" s="2" t="str">
        <f t="shared" si="10"/>
        <v>WA Non-Core</v>
      </c>
      <c r="B47" s="7">
        <f>'As-Is Data'!B46</f>
        <v>19769.419999999998</v>
      </c>
      <c r="C47" s="7">
        <f t="shared" ref="C47:AA47" si="17">$B47+((C22/C$25*C$30)/C11/12)</f>
        <v>33327.076936189762</v>
      </c>
      <c r="D47" s="7">
        <f t="shared" si="17"/>
        <v>35225.683619791074</v>
      </c>
      <c r="E47" s="7">
        <f t="shared" si="17"/>
        <v>38674.6102562382</v>
      </c>
      <c r="F47" s="7">
        <f t="shared" si="17"/>
        <v>42050.606009207084</v>
      </c>
      <c r="G47" s="7">
        <f t="shared" si="17"/>
        <v>43263.364736399046</v>
      </c>
      <c r="H47" s="7">
        <f t="shared" si="17"/>
        <v>40296.74160825646</v>
      </c>
      <c r="I47" s="7">
        <f t="shared" si="17"/>
        <v>41876.344311260807</v>
      </c>
      <c r="J47" s="7">
        <f t="shared" si="17"/>
        <v>41328.719472401324</v>
      </c>
      <c r="K47" s="7">
        <f t="shared" si="17"/>
        <v>40911.970877075175</v>
      </c>
      <c r="L47" s="7">
        <f t="shared" si="17"/>
        <v>43997.179584637954</v>
      </c>
      <c r="M47" s="7">
        <f t="shared" si="17"/>
        <v>50810.319607910802</v>
      </c>
      <c r="N47" s="7">
        <f t="shared" si="17"/>
        <v>52722.281915676525</v>
      </c>
      <c r="O47" s="7">
        <f t="shared" si="17"/>
        <v>53190.867056569921</v>
      </c>
      <c r="P47" s="7">
        <f t="shared" si="17"/>
        <v>54245.506575334774</v>
      </c>
      <c r="Q47" s="7">
        <f t="shared" si="17"/>
        <v>53881.753979365072</v>
      </c>
      <c r="R47" s="7">
        <f t="shared" si="17"/>
        <v>53950.804018196781</v>
      </c>
      <c r="S47" s="7">
        <f t="shared" si="17"/>
        <v>55457.477495823754</v>
      </c>
      <c r="T47" s="7">
        <f t="shared" si="17"/>
        <v>58686.925955936626</v>
      </c>
      <c r="U47" s="7">
        <f t="shared" si="17"/>
        <v>66399.808573034825</v>
      </c>
      <c r="V47" s="7">
        <f t="shared" si="17"/>
        <v>63430.539623035715</v>
      </c>
      <c r="W47" s="7">
        <f t="shared" si="17"/>
        <v>58630.713298026079</v>
      </c>
      <c r="X47" s="7">
        <f t="shared" si="17"/>
        <v>57548.967070002145</v>
      </c>
      <c r="Y47" s="7">
        <f t="shared" si="17"/>
        <v>55187.70780739851</v>
      </c>
      <c r="Z47" s="7">
        <f t="shared" si="17"/>
        <v>54772.027653443372</v>
      </c>
      <c r="AA47" s="7">
        <f t="shared" si="17"/>
        <v>53795.089299123669</v>
      </c>
      <c r="AC47" s="2" t="str">
        <f t="shared" si="12"/>
        <v>WA Non-Core</v>
      </c>
      <c r="AD47" s="2">
        <v>7</v>
      </c>
    </row>
    <row r="48" spans="1:30" x14ac:dyDescent="0.2">
      <c r="A48" s="2" t="str">
        <f t="shared" si="10"/>
        <v>WA503 - LI</v>
      </c>
      <c r="B48" s="7">
        <f>B42</f>
        <v>80.22</v>
      </c>
      <c r="C48" s="7">
        <f>(C23/C$24*(($B39+C$29)/C12/12))</f>
        <v>79.066301038095446</v>
      </c>
      <c r="D48" s="7">
        <f t="shared" ref="D48:AA48" si="18">(D23/D$24*(($B39+D$29)/D12/12))</f>
        <v>79.306254589648148</v>
      </c>
      <c r="E48" s="7">
        <f t="shared" si="18"/>
        <v>78.712681488614734</v>
      </c>
      <c r="F48" s="7">
        <f t="shared" si="18"/>
        <v>78.145685284500743</v>
      </c>
      <c r="G48" s="7">
        <f t="shared" si="18"/>
        <v>75.756978191253609</v>
      </c>
      <c r="H48" s="7">
        <f t="shared" si="18"/>
        <v>76.00135287288569</v>
      </c>
      <c r="I48" s="7">
        <f t="shared" si="18"/>
        <v>76.418902426427351</v>
      </c>
      <c r="J48" s="7">
        <f t="shared" si="18"/>
        <v>78.159268948654002</v>
      </c>
      <c r="K48" s="7">
        <f t="shared" si="18"/>
        <v>78.871357911826252</v>
      </c>
      <c r="L48" s="7">
        <f t="shared" si="18"/>
        <v>79.810096125707901</v>
      </c>
      <c r="M48" s="7">
        <f t="shared" si="18"/>
        <v>80.124105467440302</v>
      </c>
      <c r="N48" s="7">
        <f t="shared" si="18"/>
        <v>80.313777334909204</v>
      </c>
      <c r="O48" s="7">
        <f t="shared" si="18"/>
        <v>81.436386868291351</v>
      </c>
      <c r="P48" s="7">
        <f t="shared" si="18"/>
        <v>82.351339055931788</v>
      </c>
      <c r="Q48" s="7">
        <f t="shared" si="18"/>
        <v>84.893091319072809</v>
      </c>
      <c r="R48" s="7">
        <f t="shared" si="18"/>
        <v>87.177557957800687</v>
      </c>
      <c r="S48" s="7">
        <f t="shared" si="18"/>
        <v>88.12846473217509</v>
      </c>
      <c r="T48" s="7">
        <f t="shared" si="18"/>
        <v>89.112740017736996</v>
      </c>
      <c r="U48" s="7">
        <f t="shared" si="18"/>
        <v>90.524152600172059</v>
      </c>
      <c r="V48" s="7">
        <f t="shared" si="18"/>
        <v>92.683968425304414</v>
      </c>
      <c r="W48" s="7">
        <f t="shared" si="18"/>
        <v>93.175308225148044</v>
      </c>
      <c r="X48" s="7">
        <f t="shared" si="18"/>
        <v>94.207196600184247</v>
      </c>
      <c r="Y48" s="7">
        <f t="shared" si="18"/>
        <v>96.999704925575557</v>
      </c>
      <c r="Z48" s="7">
        <f t="shared" si="18"/>
        <v>98.006748464315521</v>
      </c>
      <c r="AA48" s="7">
        <f t="shared" si="18"/>
        <v>99.146398365017788</v>
      </c>
      <c r="AC48" s="2" t="str">
        <f t="shared" si="12"/>
        <v>WA503 - LI</v>
      </c>
      <c r="AD48" s="2">
        <v>8</v>
      </c>
    </row>
    <row r="49" spans="1:27" x14ac:dyDescent="0.2">
      <c r="B49" s="7"/>
      <c r="C49" s="7"/>
      <c r="D49" s="7"/>
    </row>
    <row r="50" spans="1:27" x14ac:dyDescent="0.2">
      <c r="A50" s="2">
        <v>1</v>
      </c>
      <c r="B50" s="2">
        <v>2</v>
      </c>
      <c r="C50" s="2">
        <v>3</v>
      </c>
      <c r="D50" s="2">
        <v>4</v>
      </c>
      <c r="E50" s="2">
        <v>5</v>
      </c>
      <c r="F50" s="2">
        <v>6</v>
      </c>
      <c r="G50" s="2">
        <v>7</v>
      </c>
      <c r="H50" s="2">
        <v>8</v>
      </c>
      <c r="I50" s="2">
        <v>9</v>
      </c>
      <c r="J50" s="2">
        <v>10</v>
      </c>
      <c r="K50" s="2">
        <v>11</v>
      </c>
      <c r="L50" s="2">
        <v>12</v>
      </c>
      <c r="M50" s="2">
        <v>13</v>
      </c>
      <c r="N50" s="2">
        <v>14</v>
      </c>
      <c r="O50" s="2">
        <v>15</v>
      </c>
      <c r="P50" s="2">
        <v>16</v>
      </c>
      <c r="Q50" s="2">
        <v>17</v>
      </c>
      <c r="R50" s="2">
        <v>18</v>
      </c>
      <c r="S50" s="2">
        <v>19</v>
      </c>
      <c r="T50" s="2">
        <v>20</v>
      </c>
      <c r="U50" s="2">
        <v>21</v>
      </c>
      <c r="V50" s="2">
        <v>22</v>
      </c>
      <c r="W50" s="2">
        <v>23</v>
      </c>
      <c r="X50" s="2">
        <v>24</v>
      </c>
      <c r="Y50" s="2">
        <v>25</v>
      </c>
      <c r="Z50" s="2">
        <v>26</v>
      </c>
      <c r="AA50" s="2">
        <v>27</v>
      </c>
    </row>
    <row r="51" spans="1:27" x14ac:dyDescent="0.2">
      <c r="B51" s="7"/>
    </row>
    <row r="52" spans="1:27" x14ac:dyDescent="0.2">
      <c r="A52" s="2" t="str">
        <f t="shared" ref="A52:A58" si="19">A42</f>
        <v>WA503</v>
      </c>
      <c r="B52" s="4">
        <f t="shared" ref="B52:AA52" si="20">B6</f>
        <v>193765</v>
      </c>
      <c r="C52" s="4">
        <f t="shared" si="20"/>
        <v>189015</v>
      </c>
      <c r="D52" s="4">
        <f t="shared" si="20"/>
        <v>184265</v>
      </c>
      <c r="E52" s="4">
        <f t="shared" si="20"/>
        <v>179516</v>
      </c>
      <c r="F52" s="4">
        <f t="shared" si="20"/>
        <v>174765</v>
      </c>
      <c r="G52" s="4">
        <f t="shared" si="20"/>
        <v>170015</v>
      </c>
      <c r="H52" s="4">
        <f t="shared" si="20"/>
        <v>165265</v>
      </c>
      <c r="I52" s="4">
        <f t="shared" si="20"/>
        <v>160516</v>
      </c>
      <c r="J52" s="4">
        <f t="shared" si="20"/>
        <v>155765</v>
      </c>
      <c r="K52" s="4">
        <f t="shared" si="20"/>
        <v>151015</v>
      </c>
      <c r="L52" s="4">
        <f t="shared" si="20"/>
        <v>146265</v>
      </c>
      <c r="M52" s="4">
        <f t="shared" si="20"/>
        <v>146266</v>
      </c>
      <c r="N52" s="4">
        <f t="shared" si="20"/>
        <v>146265</v>
      </c>
      <c r="O52" s="4">
        <f t="shared" si="20"/>
        <v>146265</v>
      </c>
      <c r="P52" s="4">
        <f t="shared" si="20"/>
        <v>146265</v>
      </c>
      <c r="Q52" s="4">
        <f t="shared" si="20"/>
        <v>146266</v>
      </c>
      <c r="R52" s="4">
        <f t="shared" si="20"/>
        <v>146265</v>
      </c>
      <c r="S52" s="4">
        <f t="shared" si="20"/>
        <v>146265</v>
      </c>
      <c r="T52" s="4">
        <f t="shared" si="20"/>
        <v>146265</v>
      </c>
      <c r="U52" s="4">
        <f t="shared" si="20"/>
        <v>146266</v>
      </c>
      <c r="V52" s="4">
        <f t="shared" si="20"/>
        <v>146265</v>
      </c>
      <c r="W52" s="4">
        <f t="shared" si="20"/>
        <v>146265</v>
      </c>
      <c r="X52" s="4">
        <f t="shared" si="20"/>
        <v>146265</v>
      </c>
      <c r="Y52" s="4">
        <f t="shared" si="20"/>
        <v>146266</v>
      </c>
      <c r="Z52" s="4">
        <f t="shared" si="20"/>
        <v>146265</v>
      </c>
      <c r="AA52" s="4">
        <f t="shared" si="20"/>
        <v>146265</v>
      </c>
    </row>
    <row r="53" spans="1:27" x14ac:dyDescent="0.2">
      <c r="A53" s="2" t="str">
        <f t="shared" si="19"/>
        <v>WA504</v>
      </c>
      <c r="B53" s="4">
        <f t="shared" ref="B53:AA53" si="21">B7</f>
        <v>27715</v>
      </c>
      <c r="C53" s="4">
        <f t="shared" si="21"/>
        <v>27715</v>
      </c>
      <c r="D53" s="4">
        <f t="shared" si="21"/>
        <v>27715</v>
      </c>
      <c r="E53" s="4">
        <f t="shared" si="21"/>
        <v>27715</v>
      </c>
      <c r="F53" s="4">
        <f t="shared" si="21"/>
        <v>27715</v>
      </c>
      <c r="G53" s="4">
        <f t="shared" si="21"/>
        <v>27715</v>
      </c>
      <c r="H53" s="4">
        <f t="shared" si="21"/>
        <v>27715</v>
      </c>
      <c r="I53" s="4">
        <f t="shared" si="21"/>
        <v>27715</v>
      </c>
      <c r="J53" s="4">
        <f t="shared" si="21"/>
        <v>27715</v>
      </c>
      <c r="K53" s="4">
        <f t="shared" si="21"/>
        <v>27715</v>
      </c>
      <c r="L53" s="4">
        <f t="shared" si="21"/>
        <v>27715</v>
      </c>
      <c r="M53" s="4">
        <f t="shared" si="21"/>
        <v>27715</v>
      </c>
      <c r="N53" s="4">
        <f t="shared" si="21"/>
        <v>27715</v>
      </c>
      <c r="O53" s="4">
        <f t="shared" si="21"/>
        <v>27715</v>
      </c>
      <c r="P53" s="4">
        <f t="shared" si="21"/>
        <v>27715</v>
      </c>
      <c r="Q53" s="4">
        <f t="shared" si="21"/>
        <v>27715</v>
      </c>
      <c r="R53" s="4">
        <f t="shared" si="21"/>
        <v>27715</v>
      </c>
      <c r="S53" s="4">
        <f t="shared" si="21"/>
        <v>27715</v>
      </c>
      <c r="T53" s="4">
        <f t="shared" si="21"/>
        <v>27715</v>
      </c>
      <c r="U53" s="4">
        <f t="shared" si="21"/>
        <v>27715</v>
      </c>
      <c r="V53" s="4">
        <f t="shared" si="21"/>
        <v>27715</v>
      </c>
      <c r="W53" s="4">
        <f t="shared" si="21"/>
        <v>27715</v>
      </c>
      <c r="X53" s="4">
        <f t="shared" si="21"/>
        <v>27715</v>
      </c>
      <c r="Y53" s="4">
        <f t="shared" si="21"/>
        <v>27715</v>
      </c>
      <c r="Z53" s="4">
        <f t="shared" si="21"/>
        <v>27715</v>
      </c>
      <c r="AA53" s="4">
        <f t="shared" si="21"/>
        <v>27715</v>
      </c>
    </row>
    <row r="54" spans="1:27" x14ac:dyDescent="0.2">
      <c r="A54" s="2" t="str">
        <f t="shared" si="19"/>
        <v>WA505</v>
      </c>
      <c r="B54" s="4">
        <f t="shared" ref="B54:AA54" si="22">B8</f>
        <v>492</v>
      </c>
      <c r="C54" s="4">
        <f t="shared" si="22"/>
        <v>494</v>
      </c>
      <c r="D54" s="4">
        <f t="shared" si="22"/>
        <v>496</v>
      </c>
      <c r="E54" s="4">
        <f t="shared" si="22"/>
        <v>498</v>
      </c>
      <c r="F54" s="4">
        <f t="shared" si="22"/>
        <v>500</v>
      </c>
      <c r="G54" s="4">
        <f t="shared" si="22"/>
        <v>502</v>
      </c>
      <c r="H54" s="4">
        <f t="shared" si="22"/>
        <v>504</v>
      </c>
      <c r="I54" s="4">
        <f t="shared" si="22"/>
        <v>506</v>
      </c>
      <c r="J54" s="4">
        <f t="shared" si="22"/>
        <v>508</v>
      </c>
      <c r="K54" s="4">
        <f t="shared" si="22"/>
        <v>510</v>
      </c>
      <c r="L54" s="4">
        <f t="shared" si="22"/>
        <v>512</v>
      </c>
      <c r="M54" s="4">
        <f t="shared" si="22"/>
        <v>514</v>
      </c>
      <c r="N54" s="4">
        <f t="shared" si="22"/>
        <v>516</v>
      </c>
      <c r="O54" s="4">
        <f t="shared" si="22"/>
        <v>518</v>
      </c>
      <c r="P54" s="4">
        <f t="shared" si="22"/>
        <v>519</v>
      </c>
      <c r="Q54" s="4">
        <f t="shared" si="22"/>
        <v>521</v>
      </c>
      <c r="R54" s="4">
        <f t="shared" si="22"/>
        <v>523</v>
      </c>
      <c r="S54" s="4">
        <f t="shared" si="22"/>
        <v>525</v>
      </c>
      <c r="T54" s="4">
        <f t="shared" si="22"/>
        <v>526</v>
      </c>
      <c r="U54" s="4">
        <f t="shared" si="22"/>
        <v>528</v>
      </c>
      <c r="V54" s="4">
        <f t="shared" si="22"/>
        <v>530</v>
      </c>
      <c r="W54" s="4">
        <f t="shared" si="22"/>
        <v>531</v>
      </c>
      <c r="X54" s="4">
        <f t="shared" si="22"/>
        <v>533</v>
      </c>
      <c r="Y54" s="4">
        <f t="shared" si="22"/>
        <v>534</v>
      </c>
      <c r="Z54" s="4">
        <f t="shared" si="22"/>
        <v>536</v>
      </c>
      <c r="AA54" s="4">
        <f t="shared" si="22"/>
        <v>537</v>
      </c>
    </row>
    <row r="55" spans="1:27" x14ac:dyDescent="0.2">
      <c r="A55" s="2" t="str">
        <f t="shared" si="19"/>
        <v>WA511</v>
      </c>
      <c r="B55" s="4">
        <f t="shared" ref="B55:AA55" si="23">B9</f>
        <v>101</v>
      </c>
      <c r="C55" s="4">
        <f t="shared" si="23"/>
        <v>102</v>
      </c>
      <c r="D55" s="4">
        <f t="shared" si="23"/>
        <v>103</v>
      </c>
      <c r="E55" s="4">
        <f t="shared" si="23"/>
        <v>104</v>
      </c>
      <c r="F55" s="4">
        <f t="shared" si="23"/>
        <v>104</v>
      </c>
      <c r="G55" s="4">
        <f t="shared" si="23"/>
        <v>105</v>
      </c>
      <c r="H55" s="4">
        <f t="shared" si="23"/>
        <v>106</v>
      </c>
      <c r="I55" s="4">
        <f t="shared" si="23"/>
        <v>107</v>
      </c>
      <c r="J55" s="4">
        <f t="shared" si="23"/>
        <v>108</v>
      </c>
      <c r="K55" s="4">
        <f t="shared" si="23"/>
        <v>109</v>
      </c>
      <c r="L55" s="4">
        <f t="shared" si="23"/>
        <v>110</v>
      </c>
      <c r="M55" s="4">
        <f t="shared" si="23"/>
        <v>111</v>
      </c>
      <c r="N55" s="4">
        <f t="shared" si="23"/>
        <v>112</v>
      </c>
      <c r="O55" s="4">
        <f t="shared" si="23"/>
        <v>113</v>
      </c>
      <c r="P55" s="4">
        <f t="shared" si="23"/>
        <v>114</v>
      </c>
      <c r="Q55" s="4">
        <f t="shared" si="23"/>
        <v>115</v>
      </c>
      <c r="R55" s="4">
        <f t="shared" si="23"/>
        <v>116</v>
      </c>
      <c r="S55" s="4">
        <f t="shared" si="23"/>
        <v>117</v>
      </c>
      <c r="T55" s="4">
        <f t="shared" si="23"/>
        <v>118</v>
      </c>
      <c r="U55" s="4">
        <f t="shared" si="23"/>
        <v>119</v>
      </c>
      <c r="V55" s="4">
        <f t="shared" si="23"/>
        <v>120</v>
      </c>
      <c r="W55" s="4">
        <f t="shared" si="23"/>
        <v>121</v>
      </c>
      <c r="X55" s="4">
        <f t="shared" si="23"/>
        <v>122</v>
      </c>
      <c r="Y55" s="4">
        <f t="shared" si="23"/>
        <v>123</v>
      </c>
      <c r="Z55" s="4">
        <f t="shared" si="23"/>
        <v>124</v>
      </c>
      <c r="AA55" s="4">
        <f t="shared" si="23"/>
        <v>125</v>
      </c>
    </row>
    <row r="56" spans="1:27" x14ac:dyDescent="0.2">
      <c r="A56" s="2" t="str">
        <f t="shared" si="19"/>
        <v>WA570</v>
      </c>
      <c r="B56" s="4">
        <f t="shared" ref="B56:AA56" si="24">B10</f>
        <v>7</v>
      </c>
      <c r="C56" s="4">
        <f t="shared" si="24"/>
        <v>7</v>
      </c>
      <c r="D56" s="4">
        <f t="shared" si="24"/>
        <v>7</v>
      </c>
      <c r="E56" s="4">
        <f t="shared" si="24"/>
        <v>7</v>
      </c>
      <c r="F56" s="4">
        <f t="shared" si="24"/>
        <v>7</v>
      </c>
      <c r="G56" s="4">
        <f t="shared" si="24"/>
        <v>7</v>
      </c>
      <c r="H56" s="4">
        <f t="shared" si="24"/>
        <v>7</v>
      </c>
      <c r="I56" s="4">
        <f t="shared" si="24"/>
        <v>7</v>
      </c>
      <c r="J56" s="4">
        <f t="shared" si="24"/>
        <v>7</v>
      </c>
      <c r="K56" s="4">
        <f t="shared" si="24"/>
        <v>7</v>
      </c>
      <c r="L56" s="4">
        <f t="shared" si="24"/>
        <v>7</v>
      </c>
      <c r="M56" s="4">
        <f t="shared" si="24"/>
        <v>7</v>
      </c>
      <c r="N56" s="4">
        <f t="shared" si="24"/>
        <v>7</v>
      </c>
      <c r="O56" s="4">
        <f t="shared" si="24"/>
        <v>7</v>
      </c>
      <c r="P56" s="4">
        <f t="shared" si="24"/>
        <v>7</v>
      </c>
      <c r="Q56" s="4">
        <f t="shared" si="24"/>
        <v>7</v>
      </c>
      <c r="R56" s="4">
        <f t="shared" si="24"/>
        <v>7</v>
      </c>
      <c r="S56" s="4">
        <f t="shared" si="24"/>
        <v>7</v>
      </c>
      <c r="T56" s="4">
        <f t="shared" si="24"/>
        <v>7</v>
      </c>
      <c r="U56" s="4">
        <f t="shared" si="24"/>
        <v>7</v>
      </c>
      <c r="V56" s="4">
        <f t="shared" si="24"/>
        <v>7</v>
      </c>
      <c r="W56" s="4">
        <f t="shared" si="24"/>
        <v>7</v>
      </c>
      <c r="X56" s="4">
        <f t="shared" si="24"/>
        <v>7</v>
      </c>
      <c r="Y56" s="4">
        <f t="shared" si="24"/>
        <v>7</v>
      </c>
      <c r="Z56" s="4">
        <f t="shared" si="24"/>
        <v>7</v>
      </c>
      <c r="AA56" s="4">
        <f t="shared" si="24"/>
        <v>6</v>
      </c>
    </row>
    <row r="57" spans="1:27" x14ac:dyDescent="0.2">
      <c r="A57" s="2" t="str">
        <f t="shared" si="19"/>
        <v>WA Non-Core</v>
      </c>
      <c r="B57" s="4">
        <f t="shared" ref="B57:AA57" si="25">B11</f>
        <v>175</v>
      </c>
      <c r="C57" s="4">
        <f t="shared" si="25"/>
        <v>175</v>
      </c>
      <c r="D57" s="4">
        <f t="shared" si="25"/>
        <v>175</v>
      </c>
      <c r="E57" s="4">
        <f t="shared" si="25"/>
        <v>175</v>
      </c>
      <c r="F57" s="4">
        <f t="shared" si="25"/>
        <v>175</v>
      </c>
      <c r="G57" s="4">
        <f t="shared" si="25"/>
        <v>175</v>
      </c>
      <c r="H57" s="4">
        <f t="shared" si="25"/>
        <v>175</v>
      </c>
      <c r="I57" s="4">
        <f t="shared" si="25"/>
        <v>175</v>
      </c>
      <c r="J57" s="4">
        <f t="shared" si="25"/>
        <v>175</v>
      </c>
      <c r="K57" s="4">
        <f t="shared" si="25"/>
        <v>175</v>
      </c>
      <c r="L57" s="4">
        <f t="shared" si="25"/>
        <v>175</v>
      </c>
      <c r="M57" s="4">
        <f t="shared" si="25"/>
        <v>175</v>
      </c>
      <c r="N57" s="4">
        <f t="shared" si="25"/>
        <v>175</v>
      </c>
      <c r="O57" s="4">
        <f t="shared" si="25"/>
        <v>175</v>
      </c>
      <c r="P57" s="4">
        <f t="shared" si="25"/>
        <v>175</v>
      </c>
      <c r="Q57" s="4">
        <f t="shared" si="25"/>
        <v>175</v>
      </c>
      <c r="R57" s="4">
        <f t="shared" si="25"/>
        <v>175</v>
      </c>
      <c r="S57" s="4">
        <f t="shared" si="25"/>
        <v>175</v>
      </c>
      <c r="T57" s="4">
        <f t="shared" si="25"/>
        <v>175</v>
      </c>
      <c r="U57" s="4">
        <f t="shared" si="25"/>
        <v>175</v>
      </c>
      <c r="V57" s="4">
        <f t="shared" si="25"/>
        <v>175</v>
      </c>
      <c r="W57" s="4">
        <f t="shared" si="25"/>
        <v>175</v>
      </c>
      <c r="X57" s="4">
        <f t="shared" si="25"/>
        <v>175</v>
      </c>
      <c r="Y57" s="4">
        <f t="shared" si="25"/>
        <v>175</v>
      </c>
      <c r="Z57" s="4">
        <f t="shared" si="25"/>
        <v>175</v>
      </c>
      <c r="AA57" s="4">
        <f t="shared" si="25"/>
        <v>175</v>
      </c>
    </row>
    <row r="58" spans="1:27" x14ac:dyDescent="0.2">
      <c r="A58" s="2" t="str">
        <f t="shared" si="19"/>
        <v>WA503 - LI</v>
      </c>
      <c r="B58" s="4">
        <f t="shared" ref="B58:AA58" si="26">B12</f>
        <v>12500</v>
      </c>
      <c r="C58" s="4">
        <f t="shared" si="26"/>
        <v>17250</v>
      </c>
      <c r="D58" s="4">
        <f t="shared" si="26"/>
        <v>22000</v>
      </c>
      <c r="E58" s="4">
        <f t="shared" si="26"/>
        <v>26750</v>
      </c>
      <c r="F58" s="4">
        <f t="shared" si="26"/>
        <v>31500</v>
      </c>
      <c r="G58" s="4">
        <f t="shared" si="26"/>
        <v>36250</v>
      </c>
      <c r="H58" s="4">
        <f t="shared" si="26"/>
        <v>41000</v>
      </c>
      <c r="I58" s="4">
        <f t="shared" si="26"/>
        <v>45750</v>
      </c>
      <c r="J58" s="4">
        <f t="shared" si="26"/>
        <v>50500</v>
      </c>
      <c r="K58" s="4">
        <f t="shared" si="26"/>
        <v>55250</v>
      </c>
      <c r="L58" s="4">
        <f t="shared" si="26"/>
        <v>60000</v>
      </c>
      <c r="M58" s="4">
        <f t="shared" si="26"/>
        <v>60000</v>
      </c>
      <c r="N58" s="4">
        <f t="shared" si="26"/>
        <v>60000</v>
      </c>
      <c r="O58" s="4">
        <f t="shared" si="26"/>
        <v>60000</v>
      </c>
      <c r="P58" s="4">
        <f t="shared" si="26"/>
        <v>60000</v>
      </c>
      <c r="Q58" s="4">
        <f t="shared" si="26"/>
        <v>60000</v>
      </c>
      <c r="R58" s="4">
        <f t="shared" si="26"/>
        <v>60000</v>
      </c>
      <c r="S58" s="4">
        <f t="shared" si="26"/>
        <v>60000</v>
      </c>
      <c r="T58" s="4">
        <f t="shared" si="26"/>
        <v>60000</v>
      </c>
      <c r="U58" s="4">
        <f t="shared" si="26"/>
        <v>60000</v>
      </c>
      <c r="V58" s="4">
        <f t="shared" si="26"/>
        <v>60000</v>
      </c>
      <c r="W58" s="4">
        <f t="shared" si="26"/>
        <v>60000</v>
      </c>
      <c r="X58" s="4">
        <f t="shared" si="26"/>
        <v>60000</v>
      </c>
      <c r="Y58" s="4">
        <f t="shared" si="26"/>
        <v>60000</v>
      </c>
      <c r="Z58" s="4">
        <f t="shared" si="26"/>
        <v>60000</v>
      </c>
      <c r="AA58" s="4">
        <f t="shared" si="26"/>
        <v>60000</v>
      </c>
    </row>
    <row r="59" spans="1:27" x14ac:dyDescent="0.2">
      <c r="A59" s="2" t="s">
        <v>2</v>
      </c>
      <c r="B59" s="4">
        <f t="shared" ref="B59:AA59" si="27">B13</f>
        <v>222080</v>
      </c>
      <c r="C59" s="4">
        <f t="shared" si="27"/>
        <v>217333</v>
      </c>
      <c r="D59" s="4">
        <f t="shared" si="27"/>
        <v>212586</v>
      </c>
      <c r="E59" s="4">
        <f t="shared" si="27"/>
        <v>207840</v>
      </c>
      <c r="F59" s="4">
        <f t="shared" si="27"/>
        <v>203091</v>
      </c>
      <c r="G59" s="4">
        <f t="shared" si="27"/>
        <v>198344</v>
      </c>
      <c r="H59" s="4">
        <f t="shared" si="27"/>
        <v>193597</v>
      </c>
      <c r="I59" s="4">
        <f t="shared" si="27"/>
        <v>188851</v>
      </c>
      <c r="J59" s="4">
        <f t="shared" si="27"/>
        <v>184103</v>
      </c>
      <c r="K59" s="4">
        <f t="shared" si="27"/>
        <v>179356</v>
      </c>
      <c r="L59" s="4">
        <f t="shared" si="27"/>
        <v>174609</v>
      </c>
      <c r="M59" s="4">
        <f t="shared" si="27"/>
        <v>174613</v>
      </c>
      <c r="N59" s="4">
        <f t="shared" si="27"/>
        <v>174615</v>
      </c>
      <c r="O59" s="4">
        <f t="shared" si="27"/>
        <v>174618</v>
      </c>
      <c r="P59" s="4">
        <f t="shared" si="27"/>
        <v>174620</v>
      </c>
      <c r="Q59" s="4">
        <f t="shared" si="27"/>
        <v>174624</v>
      </c>
      <c r="R59" s="4">
        <f t="shared" si="27"/>
        <v>174626</v>
      </c>
      <c r="S59" s="4">
        <f t="shared" si="27"/>
        <v>174629</v>
      </c>
      <c r="T59" s="4">
        <f t="shared" si="27"/>
        <v>174631</v>
      </c>
      <c r="U59" s="4">
        <f t="shared" si="27"/>
        <v>174635</v>
      </c>
      <c r="V59" s="4">
        <f t="shared" si="27"/>
        <v>174637</v>
      </c>
      <c r="W59" s="4">
        <f t="shared" si="27"/>
        <v>174639</v>
      </c>
      <c r="X59" s="4">
        <f t="shared" si="27"/>
        <v>174642</v>
      </c>
      <c r="Y59" s="4">
        <f t="shared" si="27"/>
        <v>174645</v>
      </c>
      <c r="Z59" s="4">
        <f t="shared" si="27"/>
        <v>174647</v>
      </c>
      <c r="AA59" s="4">
        <f t="shared" si="27"/>
        <v>174648</v>
      </c>
    </row>
    <row r="62" spans="1:27" x14ac:dyDescent="0.2">
      <c r="A62" s="3" t="s">
        <v>19</v>
      </c>
    </row>
    <row r="63" spans="1:27" x14ac:dyDescent="0.2">
      <c r="A63" s="2" t="str">
        <f t="shared" ref="A63:A69" si="28">A52</f>
        <v>WA503</v>
      </c>
      <c r="B63" s="4">
        <f t="shared" ref="B63:AA63" si="29">B17*10</f>
        <v>129284032.18293455</v>
      </c>
      <c r="C63" s="4">
        <f t="shared" si="29"/>
        <v>124125457.29257129</v>
      </c>
      <c r="D63" s="4">
        <f t="shared" si="29"/>
        <v>122412225.28032051</v>
      </c>
      <c r="E63" s="4">
        <f t="shared" si="29"/>
        <v>118636845.38638595</v>
      </c>
      <c r="F63" s="4">
        <f t="shared" si="29"/>
        <v>117142156.25481798</v>
      </c>
      <c r="G63" s="4">
        <f t="shared" si="29"/>
        <v>112964155.49138737</v>
      </c>
      <c r="H63" s="4">
        <f t="shared" si="29"/>
        <v>107901666.46906599</v>
      </c>
      <c r="I63" s="4">
        <f t="shared" si="29"/>
        <v>107104915.84202313</v>
      </c>
      <c r="J63" s="4">
        <f t="shared" si="29"/>
        <v>101418455.64940563</v>
      </c>
      <c r="K63" s="4">
        <f t="shared" si="29"/>
        <v>98091033.813444942</v>
      </c>
      <c r="L63" s="4">
        <f t="shared" si="29"/>
        <v>95232349.587248549</v>
      </c>
      <c r="M63" s="4">
        <f t="shared" si="29"/>
        <v>94726695.636938736</v>
      </c>
      <c r="N63" s="4">
        <f t="shared" si="29"/>
        <v>95095667.620439216</v>
      </c>
      <c r="O63" s="4">
        <f t="shared" si="29"/>
        <v>95872379.048407748</v>
      </c>
      <c r="P63" s="4">
        <f t="shared" si="29"/>
        <v>93880195.42782636</v>
      </c>
      <c r="Q63" s="4">
        <f t="shared" si="29"/>
        <v>94308415.895746678</v>
      </c>
      <c r="R63" s="4">
        <f t="shared" si="29"/>
        <v>93856755.405648127</v>
      </c>
      <c r="S63" s="4">
        <f t="shared" si="29"/>
        <v>93267536.618006453</v>
      </c>
      <c r="T63" s="4">
        <f t="shared" si="29"/>
        <v>94200185.090958312</v>
      </c>
      <c r="U63" s="4">
        <f t="shared" si="29"/>
        <v>93088732.63948746</v>
      </c>
      <c r="V63" s="4">
        <f t="shared" si="29"/>
        <v>93007369.388333574</v>
      </c>
      <c r="W63" s="4">
        <f t="shared" si="29"/>
        <v>92011260.490338817</v>
      </c>
      <c r="X63" s="4">
        <f t="shared" si="29"/>
        <v>92124477.22422424</v>
      </c>
      <c r="Y63" s="4">
        <f t="shared" si="29"/>
        <v>93288651.527143046</v>
      </c>
      <c r="Z63" s="4">
        <f t="shared" si="29"/>
        <v>91673806.301151693</v>
      </c>
      <c r="AA63" s="4">
        <f t="shared" si="29"/>
        <v>92226426.186252892</v>
      </c>
    </row>
    <row r="64" spans="1:27" x14ac:dyDescent="0.2">
      <c r="A64" s="2" t="str">
        <f t="shared" si="28"/>
        <v>WA504</v>
      </c>
      <c r="B64" s="4">
        <f t="shared" ref="B64:AA64" si="30">B18*10</f>
        <v>99572409.327077955</v>
      </c>
      <c r="C64" s="4">
        <f t="shared" si="30"/>
        <v>98143870.116889954</v>
      </c>
      <c r="D64" s="4">
        <f t="shared" si="30"/>
        <v>99013204.544565514</v>
      </c>
      <c r="E64" s="4">
        <f t="shared" si="30"/>
        <v>98636453.774843484</v>
      </c>
      <c r="F64" s="4">
        <f t="shared" si="30"/>
        <v>99890623.807846665</v>
      </c>
      <c r="G64" s="4">
        <f t="shared" si="30"/>
        <v>99213233.759735525</v>
      </c>
      <c r="H64" s="4">
        <f t="shared" si="30"/>
        <v>97760742.402044028</v>
      </c>
      <c r="I64" s="4">
        <f t="shared" si="30"/>
        <v>99628572.535591006</v>
      </c>
      <c r="J64" s="4">
        <f t="shared" si="30"/>
        <v>97559453.767979756</v>
      </c>
      <c r="K64" s="4">
        <f t="shared" si="30"/>
        <v>97351450.877082571</v>
      </c>
      <c r="L64" s="4">
        <f t="shared" si="30"/>
        <v>97537094.432124794</v>
      </c>
      <c r="M64" s="4">
        <f t="shared" si="30"/>
        <v>97222260.4930076</v>
      </c>
      <c r="N64" s="4">
        <f t="shared" si="30"/>
        <v>97451220.208261982</v>
      </c>
      <c r="O64" s="4">
        <f t="shared" si="30"/>
        <v>98139138.926111385</v>
      </c>
      <c r="P64" s="4">
        <f t="shared" si="30"/>
        <v>96461733.587605953</v>
      </c>
      <c r="Q64" s="4">
        <f t="shared" si="30"/>
        <v>96880188.265843913</v>
      </c>
      <c r="R64" s="4">
        <f t="shared" si="30"/>
        <v>96520598.567198589</v>
      </c>
      <c r="S64" s="4">
        <f t="shared" si="30"/>
        <v>95965189.718040973</v>
      </c>
      <c r="T64" s="4">
        <f t="shared" si="30"/>
        <v>96837496.665947229</v>
      </c>
      <c r="U64" s="4">
        <f t="shared" si="30"/>
        <v>96022906.291864738</v>
      </c>
      <c r="V64" s="4">
        <f t="shared" si="30"/>
        <v>96078396.10963425</v>
      </c>
      <c r="W64" s="4">
        <f t="shared" si="30"/>
        <v>95212126.308039412</v>
      </c>
      <c r="X64" s="4">
        <f t="shared" si="30"/>
        <v>95292068.620089263</v>
      </c>
      <c r="Y64" s="4">
        <f t="shared" si="30"/>
        <v>96409843.881974012</v>
      </c>
      <c r="Z64" s="4">
        <f t="shared" si="30"/>
        <v>94964933.098973781</v>
      </c>
      <c r="AA64" s="4">
        <f t="shared" si="30"/>
        <v>95541388.98277846</v>
      </c>
    </row>
    <row r="65" spans="1:27" x14ac:dyDescent="0.2">
      <c r="A65" s="2" t="str">
        <f t="shared" si="28"/>
        <v>WA505</v>
      </c>
      <c r="B65" s="4">
        <f t="shared" ref="B65:AA65" si="31">B19*10</f>
        <v>13846685.857393919</v>
      </c>
      <c r="C65" s="4">
        <f t="shared" si="31"/>
        <v>13792531.949753076</v>
      </c>
      <c r="D65" s="4">
        <f t="shared" si="31"/>
        <v>13990870.930901689</v>
      </c>
      <c r="E65" s="4">
        <f t="shared" si="31"/>
        <v>14057283.308322607</v>
      </c>
      <c r="F65" s="4">
        <f t="shared" si="31"/>
        <v>14170321.904515158</v>
      </c>
      <c r="G65" s="4">
        <f t="shared" si="31"/>
        <v>14166933.568001678</v>
      </c>
      <c r="H65" s="4">
        <f t="shared" si="31"/>
        <v>14034666.249739531</v>
      </c>
      <c r="I65" s="4">
        <f t="shared" si="31"/>
        <v>14346922.165223695</v>
      </c>
      <c r="J65" s="4">
        <f t="shared" si="31"/>
        <v>14176503.464670081</v>
      </c>
      <c r="K65" s="4">
        <f t="shared" si="31"/>
        <v>14193860.129956558</v>
      </c>
      <c r="L65" s="4">
        <f t="shared" si="31"/>
        <v>14241112.185643932</v>
      </c>
      <c r="M65" s="4">
        <f t="shared" si="31"/>
        <v>14318931.962681981</v>
      </c>
      <c r="N65" s="4">
        <f t="shared" si="31"/>
        <v>14369820.754340339</v>
      </c>
      <c r="O65" s="4">
        <f t="shared" si="31"/>
        <v>14496200.135392226</v>
      </c>
      <c r="P65" s="4">
        <f t="shared" si="31"/>
        <v>14380023.256008372</v>
      </c>
      <c r="Q65" s="4">
        <f t="shared" si="31"/>
        <v>14432876.211335432</v>
      </c>
      <c r="R65" s="4">
        <f t="shared" si="31"/>
        <v>14375200.256090119</v>
      </c>
      <c r="S65" s="4">
        <f t="shared" si="31"/>
        <v>14325374.432408459</v>
      </c>
      <c r="T65" s="4">
        <f t="shared" si="31"/>
        <v>14442496.594387153</v>
      </c>
      <c r="U65" s="4">
        <f t="shared" si="31"/>
        <v>14099741.257535929</v>
      </c>
      <c r="V65" s="4">
        <f t="shared" si="31"/>
        <v>14062834.185473241</v>
      </c>
      <c r="W65" s="4">
        <f t="shared" si="31"/>
        <v>14119121.551081505</v>
      </c>
      <c r="X65" s="4">
        <f t="shared" si="31"/>
        <v>14272390.605295738</v>
      </c>
      <c r="Y65" s="4">
        <f t="shared" si="31"/>
        <v>14338949.885306137</v>
      </c>
      <c r="Z65" s="4">
        <f t="shared" si="31"/>
        <v>14117716.340354655</v>
      </c>
      <c r="AA65" s="4">
        <f t="shared" si="31"/>
        <v>14167687.46640031</v>
      </c>
    </row>
    <row r="66" spans="1:27" x14ac:dyDescent="0.2">
      <c r="A66" s="2" t="str">
        <f t="shared" si="28"/>
        <v>WA511</v>
      </c>
      <c r="B66" s="4">
        <f t="shared" ref="B66:AA66" si="32">B20*10</f>
        <v>19401900.332634225</v>
      </c>
      <c r="C66" s="4">
        <f t="shared" si="32"/>
        <v>19605029.451866291</v>
      </c>
      <c r="D66" s="4">
        <f t="shared" si="32"/>
        <v>20228196.240957029</v>
      </c>
      <c r="E66" s="4">
        <f t="shared" si="32"/>
        <v>20599720.257765718</v>
      </c>
      <c r="F66" s="4">
        <f t="shared" si="32"/>
        <v>20944934.63052455</v>
      </c>
      <c r="G66" s="4">
        <f t="shared" si="32"/>
        <v>21023505.398203827</v>
      </c>
      <c r="H66" s="4">
        <f t="shared" si="32"/>
        <v>21045154.716036674</v>
      </c>
      <c r="I66" s="4">
        <f t="shared" si="32"/>
        <v>21854225.130484596</v>
      </c>
      <c r="J66" s="4">
        <f t="shared" si="32"/>
        <v>21810255.794636142</v>
      </c>
      <c r="K66" s="4">
        <f t="shared" si="32"/>
        <v>22026167.184030317</v>
      </c>
      <c r="L66" s="4">
        <f t="shared" si="32"/>
        <v>22374049.350796785</v>
      </c>
      <c r="M66" s="4">
        <f t="shared" si="32"/>
        <v>22773971.342627898</v>
      </c>
      <c r="N66" s="4">
        <f t="shared" si="32"/>
        <v>23106840.272821136</v>
      </c>
      <c r="O66" s="4">
        <f t="shared" si="32"/>
        <v>23579756.044324692</v>
      </c>
      <c r="P66" s="4">
        <f t="shared" si="32"/>
        <v>23573242.497417115</v>
      </c>
      <c r="Q66" s="4">
        <f t="shared" si="32"/>
        <v>23855654.009412788</v>
      </c>
      <c r="R66" s="4">
        <f t="shared" si="32"/>
        <v>23940091.223958932</v>
      </c>
      <c r="S66" s="4">
        <f t="shared" si="32"/>
        <v>24061027.669723671</v>
      </c>
      <c r="T66" s="4">
        <f t="shared" si="32"/>
        <v>24516114.043281376</v>
      </c>
      <c r="U66" s="4">
        <f t="shared" si="32"/>
        <v>23524507.451935135</v>
      </c>
      <c r="V66" s="4">
        <f t="shared" si="32"/>
        <v>23594103.152776577</v>
      </c>
      <c r="W66" s="4">
        <f t="shared" si="32"/>
        <v>23916357.836150993</v>
      </c>
      <c r="X66" s="4">
        <f t="shared" si="32"/>
        <v>24681292.438552953</v>
      </c>
      <c r="Y66" s="4">
        <f t="shared" si="32"/>
        <v>24931810.556233305</v>
      </c>
      <c r="Z66" s="4">
        <f t="shared" si="32"/>
        <v>24513877.663591594</v>
      </c>
      <c r="AA66" s="4">
        <f t="shared" si="32"/>
        <v>24718573.015186001</v>
      </c>
    </row>
    <row r="67" spans="1:27" x14ac:dyDescent="0.2">
      <c r="A67" s="2" t="str">
        <f t="shared" si="28"/>
        <v>WA570</v>
      </c>
      <c r="B67" s="4">
        <f t="shared" ref="B67:AA67" si="33">B21*10</f>
        <v>1773733.1078931917</v>
      </c>
      <c r="C67" s="4">
        <f t="shared" si="33"/>
        <v>1739940.5016748221</v>
      </c>
      <c r="D67" s="4">
        <f t="shared" si="33"/>
        <v>1757746.7714984962</v>
      </c>
      <c r="E67" s="4">
        <f t="shared" si="33"/>
        <v>1748991.3357415854</v>
      </c>
      <c r="F67" s="4">
        <f t="shared" si="33"/>
        <v>1767596.2858903981</v>
      </c>
      <c r="G67" s="4">
        <f t="shared" si="33"/>
        <v>1759211.5136397583</v>
      </c>
      <c r="H67" s="4">
        <f t="shared" si="33"/>
        <v>1736104.9404465945</v>
      </c>
      <c r="I67" s="4">
        <f t="shared" si="33"/>
        <v>1763785.4561485283</v>
      </c>
      <c r="J67" s="4">
        <f t="shared" si="33"/>
        <v>1728092.4179768118</v>
      </c>
      <c r="K67" s="4">
        <f t="shared" si="33"/>
        <v>1728344.7180708705</v>
      </c>
      <c r="L67" s="4">
        <f t="shared" si="33"/>
        <v>1725047.6194810052</v>
      </c>
      <c r="M67" s="4">
        <f t="shared" si="33"/>
        <v>1722016.0550303743</v>
      </c>
      <c r="N67" s="4">
        <f t="shared" si="33"/>
        <v>1723616.6190014775</v>
      </c>
      <c r="O67" s="4">
        <f t="shared" si="33"/>
        <v>1741137.885913881</v>
      </c>
      <c r="P67" s="4">
        <f t="shared" si="33"/>
        <v>1712011.1571047567</v>
      </c>
      <c r="Q67" s="4">
        <f t="shared" si="33"/>
        <v>1714079.3096273157</v>
      </c>
      <c r="R67" s="4">
        <f t="shared" si="33"/>
        <v>1703810.4839755539</v>
      </c>
      <c r="S67" s="4">
        <f t="shared" si="33"/>
        <v>1698667.3552699897</v>
      </c>
      <c r="T67" s="4">
        <f t="shared" si="33"/>
        <v>1713913.2217555</v>
      </c>
      <c r="U67" s="4">
        <f t="shared" si="33"/>
        <v>1695796.6056018597</v>
      </c>
      <c r="V67" s="4">
        <f t="shared" si="33"/>
        <v>1698678.4309901227</v>
      </c>
      <c r="W67" s="4">
        <f t="shared" si="33"/>
        <v>1684551.2220768654</v>
      </c>
      <c r="X67" s="4">
        <f t="shared" si="33"/>
        <v>1683539.8351466982</v>
      </c>
      <c r="Y67" s="4">
        <f t="shared" si="33"/>
        <v>1700538.1952107153</v>
      </c>
      <c r="Z67" s="4">
        <f t="shared" si="33"/>
        <v>1677907.5353365145</v>
      </c>
      <c r="AA67" s="4">
        <f t="shared" si="33"/>
        <v>1688827.4114822112</v>
      </c>
    </row>
    <row r="68" spans="1:27" x14ac:dyDescent="0.2">
      <c r="A68" s="2" t="str">
        <f t="shared" si="28"/>
        <v>WA Non-Core</v>
      </c>
      <c r="B68" s="4">
        <f t="shared" ref="B68:AA68" si="34">B22*10</f>
        <v>105189506.73131667</v>
      </c>
      <c r="C68" s="4">
        <f t="shared" si="34"/>
        <v>105715454.26497309</v>
      </c>
      <c r="D68" s="4">
        <f t="shared" si="34"/>
        <v>106244031.53629787</v>
      </c>
      <c r="E68" s="4">
        <f t="shared" si="34"/>
        <v>106775251.69397938</v>
      </c>
      <c r="F68" s="4">
        <f t="shared" si="34"/>
        <v>107309127.95244935</v>
      </c>
      <c r="G68" s="4">
        <f t="shared" si="34"/>
        <v>107845673.59221166</v>
      </c>
      <c r="H68" s="4">
        <f t="shared" si="34"/>
        <v>108384901.96017268</v>
      </c>
      <c r="I68" s="4">
        <f t="shared" si="34"/>
        <v>108926826.46997347</v>
      </c>
      <c r="J68" s="4">
        <f t="shared" si="34"/>
        <v>109471460.6023234</v>
      </c>
      <c r="K68" s="4">
        <f t="shared" si="34"/>
        <v>110018817.9053349</v>
      </c>
      <c r="L68" s="4">
        <f t="shared" si="34"/>
        <v>110568911.9948616</v>
      </c>
      <c r="M68" s="4">
        <f t="shared" si="34"/>
        <v>111121756.55483589</v>
      </c>
      <c r="N68" s="4">
        <f t="shared" si="34"/>
        <v>111677365.33761002</v>
      </c>
      <c r="O68" s="4">
        <f t="shared" si="34"/>
        <v>112235752.16429803</v>
      </c>
      <c r="P68" s="4">
        <f t="shared" si="34"/>
        <v>112796930.92511949</v>
      </c>
      <c r="Q68" s="4">
        <f t="shared" si="34"/>
        <v>113360915.5797452</v>
      </c>
      <c r="R68" s="4">
        <f t="shared" si="34"/>
        <v>113927720.15764382</v>
      </c>
      <c r="S68" s="4">
        <f t="shared" si="34"/>
        <v>114497358.75843199</v>
      </c>
      <c r="T68" s="4">
        <f t="shared" si="34"/>
        <v>115069845.55222422</v>
      </c>
      <c r="U68" s="4">
        <f t="shared" si="34"/>
        <v>115645194.77998547</v>
      </c>
      <c r="V68" s="4">
        <f t="shared" si="34"/>
        <v>116223420.75388522</v>
      </c>
      <c r="W68" s="4">
        <f t="shared" si="34"/>
        <v>116804537.85765472</v>
      </c>
      <c r="X68" s="4">
        <f t="shared" si="34"/>
        <v>117388560.54694292</v>
      </c>
      <c r="Y68" s="4">
        <f t="shared" si="34"/>
        <v>117975503.34967755</v>
      </c>
      <c r="Z68" s="4">
        <f t="shared" si="34"/>
        <v>118565380.86642581</v>
      </c>
      <c r="AA68" s="4">
        <f t="shared" si="34"/>
        <v>119158207.77075824</v>
      </c>
    </row>
    <row r="69" spans="1:27" x14ac:dyDescent="0.2">
      <c r="A69" s="2" t="str">
        <f t="shared" si="28"/>
        <v>WA503 - LI</v>
      </c>
      <c r="B69" s="4">
        <f t="shared" ref="B69:AA69" si="35">B23*10</f>
        <v>8340259.6046070326</v>
      </c>
      <c r="C69" s="4">
        <f t="shared" si="35"/>
        <v>11328011.736088961</v>
      </c>
      <c r="D69" s="4">
        <f t="shared" si="35"/>
        <v>14615195.268591709</v>
      </c>
      <c r="E69" s="4">
        <f t="shared" si="35"/>
        <v>17678288.364746451</v>
      </c>
      <c r="F69" s="4">
        <f t="shared" si="35"/>
        <v>21113941.13253092</v>
      </c>
      <c r="G69" s="4">
        <f t="shared" si="35"/>
        <v>24085819.701572165</v>
      </c>
      <c r="H69" s="4">
        <f t="shared" si="35"/>
        <v>26768936.709113885</v>
      </c>
      <c r="I69" s="4">
        <f t="shared" si="35"/>
        <v>30526862.741237994</v>
      </c>
      <c r="J69" s="4">
        <f t="shared" si="35"/>
        <v>32880505.956376489</v>
      </c>
      <c r="K69" s="4">
        <f t="shared" si="35"/>
        <v>35887359.654291511</v>
      </c>
      <c r="L69" s="4">
        <f t="shared" si="35"/>
        <v>39065675.146035708</v>
      </c>
      <c r="M69" s="4">
        <f t="shared" si="35"/>
        <v>38857982.97770039</v>
      </c>
      <c r="N69" s="4">
        <f t="shared" si="35"/>
        <v>39009606.24364239</v>
      </c>
      <c r="O69" s="4">
        <f t="shared" si="35"/>
        <v>39328224.407099888</v>
      </c>
      <c r="P69" s="4">
        <f t="shared" si="35"/>
        <v>38511002.12401861</v>
      </c>
      <c r="Q69" s="4">
        <f t="shared" si="35"/>
        <v>38686399.804088451</v>
      </c>
      <c r="R69" s="4">
        <f t="shared" si="35"/>
        <v>38501386.690861709</v>
      </c>
      <c r="S69" s="4">
        <f t="shared" si="35"/>
        <v>38259680.696546592</v>
      </c>
      <c r="T69" s="4">
        <f t="shared" si="35"/>
        <v>38642266.471524283</v>
      </c>
      <c r="U69" s="4">
        <f t="shared" si="35"/>
        <v>38186071.666479208</v>
      </c>
      <c r="V69" s="4">
        <f t="shared" si="35"/>
        <v>38152956.368919529</v>
      </c>
      <c r="W69" s="4">
        <f t="shared" si="35"/>
        <v>37744338.217757694</v>
      </c>
      <c r="X69" s="4">
        <f t="shared" si="35"/>
        <v>37790781.345184803</v>
      </c>
      <c r="Y69" s="4">
        <f t="shared" si="35"/>
        <v>38268080.699742816</v>
      </c>
      <c r="Z69" s="4">
        <f t="shared" si="35"/>
        <v>37605909.671275437</v>
      </c>
      <c r="AA69" s="4">
        <f t="shared" si="35"/>
        <v>37832602.271050304</v>
      </c>
    </row>
    <row r="70" spans="1:27" x14ac:dyDescent="0.2">
      <c r="A70" s="2" t="s">
        <v>2</v>
      </c>
      <c r="B70" s="4">
        <f t="shared" ref="B70:AA70" si="36">B24*10</f>
        <v>272219020.41254091</v>
      </c>
      <c r="C70" s="4">
        <f t="shared" si="36"/>
        <v>268734841.0488444</v>
      </c>
      <c r="D70" s="4">
        <f t="shared" si="36"/>
        <v>272017439.03683496</v>
      </c>
      <c r="E70" s="4">
        <f t="shared" si="36"/>
        <v>271357582.42780578</v>
      </c>
      <c r="F70" s="4">
        <f t="shared" si="36"/>
        <v>275029574.01612568</v>
      </c>
      <c r="G70" s="4">
        <f t="shared" si="36"/>
        <v>273212859.43254036</v>
      </c>
      <c r="H70" s="4">
        <f t="shared" si="36"/>
        <v>269247271.48644674</v>
      </c>
      <c r="I70" s="4">
        <f t="shared" si="36"/>
        <v>275225283.870709</v>
      </c>
      <c r="J70" s="4">
        <f t="shared" si="36"/>
        <v>269573267.05104488</v>
      </c>
      <c r="K70" s="4">
        <f t="shared" si="36"/>
        <v>269278216.37687677</v>
      </c>
      <c r="L70" s="4">
        <f t="shared" si="36"/>
        <v>270175328.32133079</v>
      </c>
      <c r="M70" s="4">
        <f t="shared" si="36"/>
        <v>269621858.46798694</v>
      </c>
      <c r="N70" s="4">
        <f t="shared" si="36"/>
        <v>270756771.71850657</v>
      </c>
      <c r="O70" s="4">
        <f t="shared" si="36"/>
        <v>273156836.44724977</v>
      </c>
      <c r="P70" s="4">
        <f t="shared" si="36"/>
        <v>268518208.04998112</v>
      </c>
      <c r="Q70" s="4">
        <f t="shared" si="36"/>
        <v>269877613.49605453</v>
      </c>
      <c r="R70" s="4">
        <f t="shared" si="36"/>
        <v>268897842.62773299</v>
      </c>
      <c r="S70" s="4">
        <f t="shared" si="36"/>
        <v>267577476.48999614</v>
      </c>
      <c r="T70" s="4">
        <f t="shared" si="36"/>
        <v>270352472.08785385</v>
      </c>
      <c r="U70" s="4">
        <f t="shared" si="36"/>
        <v>266617755.91290438</v>
      </c>
      <c r="V70" s="4">
        <f t="shared" si="36"/>
        <v>266594337.63612732</v>
      </c>
      <c r="W70" s="4">
        <f t="shared" si="36"/>
        <v>264687755.62544528</v>
      </c>
      <c r="X70" s="4">
        <f t="shared" si="36"/>
        <v>265844550.06849372</v>
      </c>
      <c r="Y70" s="4">
        <f t="shared" si="36"/>
        <v>268937874.74561</v>
      </c>
      <c r="Z70" s="4">
        <f t="shared" si="36"/>
        <v>264554150.61068362</v>
      </c>
      <c r="AA70" s="4">
        <f t="shared" si="36"/>
        <v>266175505.33315018</v>
      </c>
    </row>
    <row r="71" spans="1:27" x14ac:dyDescent="0.2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</row>
    <row r="72" spans="1:27" x14ac:dyDescent="0.2"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</row>
    <row r="73" spans="1:27" x14ac:dyDescent="0.2">
      <c r="A73" s="6" t="s">
        <v>53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</row>
    <row r="74" spans="1:27" x14ac:dyDescent="0.2">
      <c r="A74" s="2" t="s">
        <v>54</v>
      </c>
      <c r="B74" s="8">
        <f t="shared" ref="B74:AA74" si="37">B28</f>
        <v>184218292.26255873</v>
      </c>
      <c r="C74" s="8">
        <f t="shared" si="37"/>
        <v>199743459.56029737</v>
      </c>
      <c r="D74" s="8">
        <f t="shared" si="37"/>
        <v>214451518.04771236</v>
      </c>
      <c r="E74" s="8">
        <f t="shared" si="37"/>
        <v>235541960.67929032</v>
      </c>
      <c r="F74" s="8">
        <f t="shared" si="37"/>
        <v>255961198.54747218</v>
      </c>
      <c r="G74" s="8">
        <f t="shared" si="37"/>
        <v>250798290.67867726</v>
      </c>
      <c r="H74" s="8">
        <f t="shared" si="37"/>
        <v>229329561.81989571</v>
      </c>
      <c r="I74" s="8">
        <f t="shared" si="37"/>
        <v>242644827.21496671</v>
      </c>
      <c r="J74" s="8">
        <f t="shared" si="37"/>
        <v>245165631.34268236</v>
      </c>
      <c r="K74" s="8">
        <f t="shared" si="37"/>
        <v>244633665.03101349</v>
      </c>
      <c r="L74" s="8">
        <f t="shared" si="37"/>
        <v>268314825.56097895</v>
      </c>
      <c r="M74" s="8">
        <f t="shared" si="37"/>
        <v>314521648.39087975</v>
      </c>
      <c r="N74" s="8">
        <f t="shared" si="37"/>
        <v>327839589.908732</v>
      </c>
      <c r="O74" s="8">
        <f t="shared" si="37"/>
        <v>337333903.82934362</v>
      </c>
      <c r="P74" s="8">
        <f t="shared" si="37"/>
        <v>347132332.88402361</v>
      </c>
      <c r="Q74" s="8">
        <f t="shared" si="37"/>
        <v>357807963.94828963</v>
      </c>
      <c r="R74" s="8">
        <f t="shared" si="37"/>
        <v>369000758.09468454</v>
      </c>
      <c r="S74" s="8">
        <f t="shared" si="37"/>
        <v>382494856.37630403</v>
      </c>
      <c r="T74" s="8">
        <f t="shared" si="37"/>
        <v>408865514.89019549</v>
      </c>
      <c r="U74" s="8">
        <f t="shared" si="37"/>
        <v>460103458.3066439</v>
      </c>
      <c r="V74" s="8">
        <f t="shared" si="37"/>
        <v>451878842.42070556</v>
      </c>
      <c r="W74" s="8">
        <f t="shared" si="37"/>
        <v>424300727.40438157</v>
      </c>
      <c r="X74" s="8">
        <f t="shared" si="37"/>
        <v>424300727.40438157</v>
      </c>
      <c r="Y74" s="8">
        <f t="shared" si="37"/>
        <v>424300727.40438157</v>
      </c>
      <c r="Z74" s="8">
        <f t="shared" si="37"/>
        <v>424300727.40438157</v>
      </c>
      <c r="AA74" s="8">
        <f t="shared" si="37"/>
        <v>424300727.40438157</v>
      </c>
    </row>
    <row r="77" spans="1:27" x14ac:dyDescent="0.2">
      <c r="A77" s="6" t="s">
        <v>42</v>
      </c>
    </row>
    <row r="78" spans="1:27" x14ac:dyDescent="0.2">
      <c r="A78" s="2" t="str">
        <f t="shared" ref="A78:A84" si="38">A63</f>
        <v>WA503</v>
      </c>
      <c r="B78" s="8">
        <f t="shared" ref="B78:C84" si="39">B42</f>
        <v>80.22</v>
      </c>
      <c r="C78" s="8">
        <f t="shared" si="39"/>
        <v>93.804648791245384</v>
      </c>
      <c r="D78" s="8">
        <f t="shared" ref="D78:N78" si="40">D42</f>
        <v>96.219227933112691</v>
      </c>
      <c r="E78" s="8">
        <f t="shared" si="40"/>
        <v>99.189615209280902</v>
      </c>
      <c r="F78" s="8">
        <f t="shared" si="40"/>
        <v>102.50126324768888</v>
      </c>
      <c r="G78" s="8">
        <f t="shared" si="40"/>
        <v>101.08753196127054</v>
      </c>
      <c r="H78" s="8">
        <f t="shared" si="40"/>
        <v>97.640932026129434</v>
      </c>
      <c r="I78" s="8">
        <f t="shared" si="40"/>
        <v>100.11749735090784</v>
      </c>
      <c r="J78" s="8">
        <f t="shared" si="40"/>
        <v>100.59906445425354</v>
      </c>
      <c r="K78" s="8">
        <f t="shared" si="40"/>
        <v>100.71563533226926</v>
      </c>
      <c r="L78" s="8">
        <f t="shared" si="40"/>
        <v>104.77686563704491</v>
      </c>
      <c r="M78" s="8">
        <f t="shared" si="40"/>
        <v>111.78347436530913</v>
      </c>
      <c r="N78" s="8">
        <f t="shared" si="40"/>
        <v>113.88648306448587</v>
      </c>
      <c r="O78" s="8">
        <f t="shared" ref="O78:AA78" si="41">O42</f>
        <v>115.59381521120304</v>
      </c>
      <c r="P78" s="8">
        <f t="shared" si="41"/>
        <v>116.68280101404343</v>
      </c>
      <c r="Q78" s="8">
        <f t="shared" si="41"/>
        <v>118.84726799595296</v>
      </c>
      <c r="R78" s="8">
        <f t="shared" si="41"/>
        <v>120.86929533467634</v>
      </c>
      <c r="S78" s="8">
        <f t="shared" si="41"/>
        <v>122.91054724385143</v>
      </c>
      <c r="T78" s="8">
        <f t="shared" si="41"/>
        <v>127.23098173423354</v>
      </c>
      <c r="U78" s="8">
        <f t="shared" si="41"/>
        <v>135.4331360030755</v>
      </c>
      <c r="V78" s="8">
        <f t="shared" si="41"/>
        <v>134.48781150448718</v>
      </c>
      <c r="W78" s="8">
        <f t="shared" si="41"/>
        <v>129.80186961944193</v>
      </c>
      <c r="X78" s="8">
        <f t="shared" si="41"/>
        <v>129.68066384695456</v>
      </c>
      <c r="Y78" s="8">
        <f t="shared" si="41"/>
        <v>130.5085302149954</v>
      </c>
      <c r="Z78" s="8">
        <f t="shared" si="41"/>
        <v>130.3873860655149</v>
      </c>
      <c r="AA78" s="8">
        <f t="shared" si="41"/>
        <v>130.65547868695378</v>
      </c>
    </row>
    <row r="79" spans="1:27" x14ac:dyDescent="0.2">
      <c r="A79" s="2" t="str">
        <f t="shared" si="38"/>
        <v>WA504</v>
      </c>
      <c r="B79" s="8">
        <f t="shared" si="39"/>
        <v>377.87</v>
      </c>
      <c r="C79" s="8">
        <f t="shared" si="39"/>
        <v>451.83510549640698</v>
      </c>
      <c r="D79" s="8">
        <f t="shared" ref="D79:N79" si="42">D43</f>
        <v>463.61795742343645</v>
      </c>
      <c r="E79" s="8">
        <f t="shared" si="42"/>
        <v>480.41576759690417</v>
      </c>
      <c r="F79" s="8">
        <f t="shared" si="42"/>
        <v>497.46119597016354</v>
      </c>
      <c r="G79" s="8">
        <f t="shared" si="42"/>
        <v>490.934037904148</v>
      </c>
      <c r="H79" s="8">
        <f t="shared" si="42"/>
        <v>473.82854220612541</v>
      </c>
      <c r="I79" s="8">
        <f t="shared" si="42"/>
        <v>485.8482687255871</v>
      </c>
      <c r="J79" s="8">
        <f t="shared" si="42"/>
        <v>490.36730800609047</v>
      </c>
      <c r="K79" s="8">
        <f t="shared" si="42"/>
        <v>491.19224966064314</v>
      </c>
      <c r="L79" s="8">
        <f t="shared" si="42"/>
        <v>512.95973452422959</v>
      </c>
      <c r="M79" s="8">
        <f t="shared" si="42"/>
        <v>552.16358329239904</v>
      </c>
      <c r="N79" s="8">
        <f t="shared" si="42"/>
        <v>562.70248599588308</v>
      </c>
      <c r="O79" s="8">
        <f t="shared" ref="O79:AA79" si="43">O43</f>
        <v>571.3438725503371</v>
      </c>
      <c r="P79" s="8">
        <f t="shared" si="43"/>
        <v>579.60650276651177</v>
      </c>
      <c r="Q79" s="8">
        <f t="shared" si="43"/>
        <v>591.24295148359568</v>
      </c>
      <c r="R79" s="8">
        <f t="shared" si="43"/>
        <v>602.91451373065684</v>
      </c>
      <c r="S79" s="8">
        <f t="shared" si="43"/>
        <v>614.38936616906653</v>
      </c>
      <c r="T79" s="8">
        <f t="shared" si="43"/>
        <v>637.29464299334882</v>
      </c>
      <c r="U79" s="8">
        <f t="shared" si="43"/>
        <v>684.02630592775506</v>
      </c>
      <c r="V79" s="8">
        <f t="shared" si="43"/>
        <v>679.90356098143093</v>
      </c>
      <c r="W79" s="8">
        <f t="shared" si="43"/>
        <v>655.66869913698918</v>
      </c>
      <c r="X79" s="8">
        <f t="shared" si="43"/>
        <v>654.91730955304433</v>
      </c>
      <c r="Y79" s="8">
        <f t="shared" si="43"/>
        <v>658.79840458444642</v>
      </c>
      <c r="Z79" s="8">
        <f t="shared" si="43"/>
        <v>659.74316043615477</v>
      </c>
      <c r="AA79" s="8">
        <f t="shared" si="43"/>
        <v>661.24176805231241</v>
      </c>
    </row>
    <row r="80" spans="1:27" x14ac:dyDescent="0.2">
      <c r="A80" s="2" t="str">
        <f t="shared" si="38"/>
        <v>WA505</v>
      </c>
      <c r="B80" s="8">
        <f t="shared" si="39"/>
        <v>2506.56</v>
      </c>
      <c r="C80" s="8">
        <f t="shared" si="39"/>
        <v>3106.7293090260528</v>
      </c>
      <c r="D80" s="8">
        <f t="shared" ref="D80:N80" si="44">D44</f>
        <v>3205.6858911438999</v>
      </c>
      <c r="E80" s="8">
        <f t="shared" si="44"/>
        <v>3354.082305936583</v>
      </c>
      <c r="F80" s="8">
        <f t="shared" si="44"/>
        <v>3459.6447912577814</v>
      </c>
      <c r="G80" s="8">
        <f t="shared" si="44"/>
        <v>3417.1823253753482</v>
      </c>
      <c r="H80" s="8">
        <f t="shared" si="44"/>
        <v>3286.9615250197394</v>
      </c>
      <c r="I80" s="8">
        <f t="shared" si="44"/>
        <v>3380.2445928701682</v>
      </c>
      <c r="J80" s="8">
        <f t="shared" si="44"/>
        <v>3433.436772865356</v>
      </c>
      <c r="K80" s="8">
        <f t="shared" si="44"/>
        <v>3438.4831894934641</v>
      </c>
      <c r="L80" s="8">
        <f t="shared" si="44"/>
        <v>3602.5943709224848</v>
      </c>
      <c r="M80" s="8">
        <f t="shared" si="44"/>
        <v>3931.7397790834502</v>
      </c>
      <c r="N80" s="8">
        <f t="shared" si="44"/>
        <v>4005.4885779852139</v>
      </c>
      <c r="O80" s="8">
        <f t="shared" ref="O80:AA80" si="45">O44</f>
        <v>4065.9993952045897</v>
      </c>
      <c r="P80" s="8">
        <f t="shared" si="45"/>
        <v>4161.4723320956437</v>
      </c>
      <c r="Q80" s="8">
        <f t="shared" si="45"/>
        <v>4235.3052659315372</v>
      </c>
      <c r="R80" s="8">
        <f t="shared" si="45"/>
        <v>4310.0572343345502</v>
      </c>
      <c r="S80" s="8">
        <f t="shared" si="45"/>
        <v>4394.3256206199831</v>
      </c>
      <c r="T80" s="8">
        <f t="shared" si="45"/>
        <v>4562.5605831159273</v>
      </c>
      <c r="U80" s="8">
        <f t="shared" si="45"/>
        <v>4832.8453832638406</v>
      </c>
      <c r="V80" s="8">
        <f t="shared" si="45"/>
        <v>4767.3864849895435</v>
      </c>
      <c r="W80" s="8">
        <f t="shared" si="45"/>
        <v>4634.1744867512371</v>
      </c>
      <c r="X80" s="8">
        <f t="shared" si="45"/>
        <v>4658.6943016538389</v>
      </c>
      <c r="Y80" s="8">
        <f t="shared" si="45"/>
        <v>4647.4101437233212</v>
      </c>
      <c r="Z80" s="8">
        <f t="shared" si="45"/>
        <v>4634.6730662808259</v>
      </c>
      <c r="AA80" s="8">
        <f t="shared" si="45"/>
        <v>4625.9009177675616</v>
      </c>
    </row>
    <row r="81" spans="1:27" x14ac:dyDescent="0.2">
      <c r="A81" s="2" t="str">
        <f t="shared" si="38"/>
        <v>WA511</v>
      </c>
      <c r="B81" s="8">
        <f t="shared" si="39"/>
        <v>16516.68</v>
      </c>
      <c r="C81" s="8">
        <f t="shared" si="39"/>
        <v>20787.025151174937</v>
      </c>
      <c r="D81" s="8">
        <f t="shared" ref="D81:N81" si="46">D45</f>
        <v>21713.331280048602</v>
      </c>
      <c r="E81" s="8">
        <f t="shared" si="46"/>
        <v>22923.328533408057</v>
      </c>
      <c r="F81" s="8">
        <f t="shared" si="46"/>
        <v>23970.386690908879</v>
      </c>
      <c r="G81" s="8">
        <f t="shared" si="46"/>
        <v>23629.471275651758</v>
      </c>
      <c r="H81" s="8">
        <f t="shared" si="46"/>
        <v>22816.477583870961</v>
      </c>
      <c r="I81" s="8">
        <f t="shared" si="46"/>
        <v>23726.868580162787</v>
      </c>
      <c r="J81" s="8">
        <f t="shared" si="46"/>
        <v>24217.621045135616</v>
      </c>
      <c r="K81" s="8">
        <f t="shared" si="46"/>
        <v>24336.29656579611</v>
      </c>
      <c r="L81" s="8">
        <f t="shared" si="46"/>
        <v>25712.97320189359</v>
      </c>
      <c r="M81" s="8">
        <f t="shared" si="46"/>
        <v>28318.42782213664</v>
      </c>
      <c r="N81" s="8">
        <f t="shared" si="46"/>
        <v>29034.625323737473</v>
      </c>
      <c r="O81" s="8">
        <f t="shared" ref="O81:AA81" si="47">O45</f>
        <v>29677.199347625057</v>
      </c>
      <c r="P81" s="8">
        <f t="shared" si="47"/>
        <v>30411.49776228052</v>
      </c>
      <c r="Q81" s="8">
        <f t="shared" si="47"/>
        <v>31069.888373962593</v>
      </c>
      <c r="R81" s="8">
        <f t="shared" si="47"/>
        <v>31718.213986824445</v>
      </c>
      <c r="S81" s="8">
        <f t="shared" si="47"/>
        <v>32473.826382444728</v>
      </c>
      <c r="T81" s="8">
        <f t="shared" si="47"/>
        <v>33879.19058374381</v>
      </c>
      <c r="U81" s="8">
        <f t="shared" si="47"/>
        <v>35154.443904902451</v>
      </c>
      <c r="V81" s="8">
        <f t="shared" si="47"/>
        <v>34708.03907651062</v>
      </c>
      <c r="W81" s="8">
        <f t="shared" si="47"/>
        <v>33821.771137389282</v>
      </c>
      <c r="X81" s="8">
        <f t="shared" si="47"/>
        <v>34558.199809525904</v>
      </c>
      <c r="Y81" s="8">
        <f t="shared" si="47"/>
        <v>34449.496503995229</v>
      </c>
      <c r="Z81" s="8">
        <f t="shared" si="47"/>
        <v>34159.37351919787</v>
      </c>
      <c r="AA81" s="8">
        <f t="shared" si="47"/>
        <v>34049.083248889423</v>
      </c>
    </row>
    <row r="82" spans="1:27" x14ac:dyDescent="0.2">
      <c r="A82" s="2" t="str">
        <f t="shared" si="38"/>
        <v>WA570</v>
      </c>
      <c r="B82" s="8">
        <f t="shared" si="39"/>
        <v>26271.51</v>
      </c>
      <c r="C82" s="8">
        <f t="shared" si="39"/>
        <v>31338.460310978109</v>
      </c>
      <c r="D82" s="8">
        <f t="shared" ref="D82:N82" si="48">D46</f>
        <v>32210.648283533963</v>
      </c>
      <c r="E82" s="8">
        <f t="shared" si="48"/>
        <v>33352.430739388423</v>
      </c>
      <c r="F82" s="8">
        <f t="shared" si="48"/>
        <v>34478.527861394956</v>
      </c>
      <c r="G82" s="8">
        <f t="shared" si="48"/>
        <v>34091.095095662989</v>
      </c>
      <c r="H82" s="8">
        <f t="shared" si="48"/>
        <v>32940.51030467423</v>
      </c>
      <c r="I82" s="8">
        <f t="shared" si="48"/>
        <v>33681.941526152281</v>
      </c>
      <c r="J82" s="8">
        <f t="shared" si="48"/>
        <v>34017.24711149896</v>
      </c>
      <c r="K82" s="8">
        <f t="shared" si="48"/>
        <v>34153.281105486225</v>
      </c>
      <c r="L82" s="8">
        <f t="shared" si="48"/>
        <v>35548.026715044922</v>
      </c>
      <c r="M82" s="8">
        <f t="shared" si="48"/>
        <v>38350.175287943872</v>
      </c>
      <c r="N82" s="8">
        <f t="shared" si="48"/>
        <v>39034.33500153794</v>
      </c>
      <c r="O82" s="8">
        <f t="shared" ref="O82:AA82" si="49">O46</f>
        <v>39762.405844848196</v>
      </c>
      <c r="P82" s="8">
        <f t="shared" si="49"/>
        <v>40357.767659185411</v>
      </c>
      <c r="Q82" s="8">
        <f t="shared" si="49"/>
        <v>41047.401538483558</v>
      </c>
      <c r="R82" s="8">
        <f t="shared" si="49"/>
        <v>41769.260152341223</v>
      </c>
      <c r="S82" s="8">
        <f t="shared" si="49"/>
        <v>42688.693085089362</v>
      </c>
      <c r="T82" s="8">
        <f t="shared" si="49"/>
        <v>44289.395530248075</v>
      </c>
      <c r="U82" s="8">
        <f t="shared" si="49"/>
        <v>47458.559906112947</v>
      </c>
      <c r="V82" s="8">
        <f t="shared" si="49"/>
        <v>47222.912859834789</v>
      </c>
      <c r="W82" s="8">
        <f t="shared" si="49"/>
        <v>45559.297242816843</v>
      </c>
      <c r="X82" s="8">
        <f t="shared" si="49"/>
        <v>45442.487239398091</v>
      </c>
      <c r="Y82" s="8">
        <f t="shared" si="49"/>
        <v>45640.138704245095</v>
      </c>
      <c r="Z82" s="8">
        <f t="shared" si="49"/>
        <v>45783.543984050455</v>
      </c>
      <c r="AA82" s="8">
        <f t="shared" si="49"/>
        <v>53559.766768736808</v>
      </c>
    </row>
    <row r="83" spans="1:27" x14ac:dyDescent="0.2">
      <c r="A83" s="2" t="str">
        <f t="shared" si="38"/>
        <v>WA Non-Core</v>
      </c>
      <c r="B83" s="8">
        <f t="shared" si="39"/>
        <v>19769.419999999998</v>
      </c>
      <c r="C83" s="8">
        <f t="shared" si="39"/>
        <v>33327.076936189762</v>
      </c>
      <c r="D83" s="8">
        <f t="shared" ref="D83:Q83" si="50">D47</f>
        <v>35225.683619791074</v>
      </c>
      <c r="E83" s="8">
        <f t="shared" si="50"/>
        <v>38674.6102562382</v>
      </c>
      <c r="F83" s="8">
        <f t="shared" si="50"/>
        <v>42050.606009207084</v>
      </c>
      <c r="G83" s="8">
        <f t="shared" si="50"/>
        <v>43263.364736399046</v>
      </c>
      <c r="H83" s="8">
        <f t="shared" si="50"/>
        <v>40296.74160825646</v>
      </c>
      <c r="I83" s="8">
        <f t="shared" si="50"/>
        <v>41876.344311260807</v>
      </c>
      <c r="J83" s="8">
        <f t="shared" si="50"/>
        <v>41328.719472401324</v>
      </c>
      <c r="K83" s="8">
        <f t="shared" si="50"/>
        <v>40911.970877075175</v>
      </c>
      <c r="L83" s="8">
        <f t="shared" si="50"/>
        <v>43997.179584637954</v>
      </c>
      <c r="M83" s="8">
        <f t="shared" si="50"/>
        <v>50810.319607910802</v>
      </c>
      <c r="N83" s="8">
        <f t="shared" si="50"/>
        <v>52722.281915676525</v>
      </c>
      <c r="O83" s="8">
        <f t="shared" si="50"/>
        <v>53190.867056569921</v>
      </c>
      <c r="P83" s="8">
        <f t="shared" si="50"/>
        <v>54245.506575334774</v>
      </c>
      <c r="Q83" s="8">
        <f t="shared" si="50"/>
        <v>53881.753979365072</v>
      </c>
      <c r="R83" s="8">
        <f t="shared" ref="R83:AA83" si="51">R47</f>
        <v>53950.804018196781</v>
      </c>
      <c r="S83" s="8">
        <f t="shared" si="51"/>
        <v>55457.477495823754</v>
      </c>
      <c r="T83" s="8">
        <f t="shared" si="51"/>
        <v>58686.925955936626</v>
      </c>
      <c r="U83" s="8">
        <f t="shared" si="51"/>
        <v>66399.808573034825</v>
      </c>
      <c r="V83" s="8">
        <f t="shared" si="51"/>
        <v>63430.539623035715</v>
      </c>
      <c r="W83" s="8">
        <f t="shared" si="51"/>
        <v>58630.713298026079</v>
      </c>
      <c r="X83" s="8">
        <f t="shared" si="51"/>
        <v>57548.967070002145</v>
      </c>
      <c r="Y83" s="8">
        <f t="shared" si="51"/>
        <v>55187.70780739851</v>
      </c>
      <c r="Z83" s="8">
        <f t="shared" si="51"/>
        <v>54772.027653443372</v>
      </c>
      <c r="AA83" s="8">
        <f t="shared" si="51"/>
        <v>53795.089299123669</v>
      </c>
    </row>
    <row r="84" spans="1:27" x14ac:dyDescent="0.2">
      <c r="A84" s="2" t="str">
        <f t="shared" si="38"/>
        <v>WA503 - LI</v>
      </c>
      <c r="B84" s="8">
        <f t="shared" si="39"/>
        <v>80.22</v>
      </c>
      <c r="C84" s="8">
        <f t="shared" si="39"/>
        <v>79.066301038095446</v>
      </c>
      <c r="D84" s="8">
        <f t="shared" ref="D84:AA84" si="52">D48</f>
        <v>79.306254589648148</v>
      </c>
      <c r="E84" s="8">
        <f t="shared" si="52"/>
        <v>78.712681488614734</v>
      </c>
      <c r="F84" s="8">
        <f t="shared" si="52"/>
        <v>78.145685284500743</v>
      </c>
      <c r="G84" s="8">
        <f t="shared" si="52"/>
        <v>75.756978191253609</v>
      </c>
      <c r="H84" s="8">
        <f t="shared" si="52"/>
        <v>76.00135287288569</v>
      </c>
      <c r="I84" s="8">
        <f t="shared" si="52"/>
        <v>76.418902426427351</v>
      </c>
      <c r="J84" s="8">
        <f t="shared" si="52"/>
        <v>78.159268948654002</v>
      </c>
      <c r="K84" s="8">
        <f t="shared" si="52"/>
        <v>78.871357911826252</v>
      </c>
      <c r="L84" s="8">
        <f t="shared" si="52"/>
        <v>79.810096125707901</v>
      </c>
      <c r="M84" s="8">
        <f t="shared" si="52"/>
        <v>80.124105467440302</v>
      </c>
      <c r="N84" s="8">
        <f t="shared" si="52"/>
        <v>80.313777334909204</v>
      </c>
      <c r="O84" s="8">
        <f t="shared" si="52"/>
        <v>81.436386868291351</v>
      </c>
      <c r="P84" s="8">
        <f t="shared" si="52"/>
        <v>82.351339055931788</v>
      </c>
      <c r="Q84" s="8">
        <f t="shared" si="52"/>
        <v>84.893091319072809</v>
      </c>
      <c r="R84" s="8">
        <f t="shared" si="52"/>
        <v>87.177557957800687</v>
      </c>
      <c r="S84" s="8">
        <f t="shared" si="52"/>
        <v>88.12846473217509</v>
      </c>
      <c r="T84" s="8">
        <f t="shared" si="52"/>
        <v>89.112740017736996</v>
      </c>
      <c r="U84" s="8">
        <f t="shared" si="52"/>
        <v>90.524152600172059</v>
      </c>
      <c r="V84" s="8">
        <f t="shared" si="52"/>
        <v>92.683968425304414</v>
      </c>
      <c r="W84" s="8">
        <f t="shared" si="52"/>
        <v>93.175308225148044</v>
      </c>
      <c r="X84" s="8">
        <f t="shared" si="52"/>
        <v>94.207196600184247</v>
      </c>
      <c r="Y84" s="8">
        <f t="shared" si="52"/>
        <v>96.999704925575557</v>
      </c>
      <c r="Z84" s="8">
        <f t="shared" si="52"/>
        <v>98.006748464315521</v>
      </c>
      <c r="AA84" s="8">
        <f t="shared" si="52"/>
        <v>99.146398365017788</v>
      </c>
    </row>
    <row r="86" spans="1:27" s="55" customFormat="1" x14ac:dyDescent="0.2">
      <c r="A86" s="55" t="s">
        <v>62</v>
      </c>
    </row>
    <row r="87" spans="1:27" s="55" customFormat="1" x14ac:dyDescent="0.2">
      <c r="A87" s="55" t="str">
        <f>A78</f>
        <v>WA503</v>
      </c>
      <c r="B87" s="56">
        <f t="shared" ref="B87:AA87" si="53">B63/(B52*12)</f>
        <v>55.601730697380226</v>
      </c>
      <c r="C87" s="56">
        <f t="shared" si="53"/>
        <v>54.724694377241356</v>
      </c>
      <c r="D87" s="56">
        <f t="shared" si="53"/>
        <v>55.36058813860496</v>
      </c>
      <c r="E87" s="56">
        <f t="shared" si="53"/>
        <v>55.072549422886141</v>
      </c>
      <c r="F87" s="56">
        <f t="shared" si="53"/>
        <v>55.856987123097674</v>
      </c>
      <c r="G87" s="56">
        <f t="shared" si="53"/>
        <v>55.369700463384291</v>
      </c>
      <c r="H87" s="56">
        <f t="shared" si="53"/>
        <v>54.408407945353417</v>
      </c>
      <c r="I87" s="56">
        <f t="shared" si="53"/>
        <v>55.604485867464476</v>
      </c>
      <c r="J87" s="56">
        <f t="shared" si="53"/>
        <v>54.258260654086619</v>
      </c>
      <c r="K87" s="56">
        <f t="shared" si="53"/>
        <v>54.128747593199869</v>
      </c>
      <c r="L87" s="56">
        <f t="shared" si="53"/>
        <v>54.257882147271815</v>
      </c>
      <c r="M87" s="56">
        <f t="shared" si="53"/>
        <v>53.96942080236164</v>
      </c>
      <c r="N87" s="56">
        <f t="shared" si="53"/>
        <v>54.180008671725531</v>
      </c>
      <c r="O87" s="56">
        <f t="shared" si="53"/>
        <v>54.622533898749843</v>
      </c>
      <c r="P87" s="56">
        <f t="shared" si="53"/>
        <v>53.487502950025842</v>
      </c>
      <c r="Q87" s="56">
        <f t="shared" si="53"/>
        <v>53.731110839011734</v>
      </c>
      <c r="R87" s="56">
        <f t="shared" si="53"/>
        <v>53.474148181752369</v>
      </c>
      <c r="S87" s="56">
        <f t="shared" si="53"/>
        <v>53.138445411870265</v>
      </c>
      <c r="T87" s="56">
        <f t="shared" si="53"/>
        <v>53.669814543783723</v>
      </c>
      <c r="U87" s="56">
        <f t="shared" si="53"/>
        <v>53.036210647887785</v>
      </c>
      <c r="V87" s="56">
        <f t="shared" si="53"/>
        <v>52.990217179054895</v>
      </c>
      <c r="W87" s="56">
        <f t="shared" si="53"/>
        <v>52.422691969107909</v>
      </c>
      <c r="X87" s="56">
        <f t="shared" si="53"/>
        <v>52.487196312756666</v>
      </c>
      <c r="Y87" s="56">
        <f t="shared" si="53"/>
        <v>53.150112082976136</v>
      </c>
      <c r="Z87" s="56">
        <f t="shared" si="53"/>
        <v>52.230430098993658</v>
      </c>
      <c r="AA87" s="56">
        <f t="shared" si="53"/>
        <v>52.545280932014322</v>
      </c>
    </row>
    <row r="88" spans="1:27" s="55" customFormat="1" x14ac:dyDescent="0.2">
      <c r="A88" s="55" t="str">
        <f t="shared" ref="A88:A93" si="54">A79</f>
        <v>WA504</v>
      </c>
      <c r="B88" s="56">
        <f t="shared" ref="B88:AA88" si="55">B64/(B53*12)</f>
        <v>299.39385810054108</v>
      </c>
      <c r="C88" s="56">
        <f t="shared" si="55"/>
        <v>295.09853303532969</v>
      </c>
      <c r="D88" s="56">
        <f t="shared" si="55"/>
        <v>297.71244375658642</v>
      </c>
      <c r="E88" s="56">
        <f t="shared" si="55"/>
        <v>296.57963129124869</v>
      </c>
      <c r="F88" s="56">
        <f t="shared" si="55"/>
        <v>300.35066392400824</v>
      </c>
      <c r="G88" s="56">
        <f t="shared" si="55"/>
        <v>298.31389067212558</v>
      </c>
      <c r="H88" s="56">
        <f t="shared" si="55"/>
        <v>293.94654640099833</v>
      </c>
      <c r="I88" s="56">
        <f t="shared" si="55"/>
        <v>299.56272937516087</v>
      </c>
      <c r="J88" s="56">
        <f t="shared" si="55"/>
        <v>293.34131267057478</v>
      </c>
      <c r="K88" s="56">
        <f t="shared" si="55"/>
        <v>292.71589054387687</v>
      </c>
      <c r="L88" s="56">
        <f t="shared" si="55"/>
        <v>293.27408272332912</v>
      </c>
      <c r="M88" s="56">
        <f t="shared" si="55"/>
        <v>292.32744149680559</v>
      </c>
      <c r="N88" s="56">
        <f t="shared" si="55"/>
        <v>293.01587650568882</v>
      </c>
      <c r="O88" s="56">
        <f t="shared" si="55"/>
        <v>295.0843073128612</v>
      </c>
      <c r="P88" s="56">
        <f t="shared" si="55"/>
        <v>290.04069272838399</v>
      </c>
      <c r="Q88" s="56">
        <f t="shared" si="55"/>
        <v>291.29890031223738</v>
      </c>
      <c r="R88" s="56">
        <f t="shared" si="55"/>
        <v>290.21768767574292</v>
      </c>
      <c r="S88" s="56">
        <f t="shared" si="55"/>
        <v>288.547686926577</v>
      </c>
      <c r="T88" s="56">
        <f t="shared" si="55"/>
        <v>291.17053540786344</v>
      </c>
      <c r="U88" s="56">
        <f t="shared" si="55"/>
        <v>288.72122885280157</v>
      </c>
      <c r="V88" s="56">
        <f t="shared" si="55"/>
        <v>288.88807537925987</v>
      </c>
      <c r="W88" s="56">
        <f t="shared" si="55"/>
        <v>286.28337936147517</v>
      </c>
      <c r="X88" s="56">
        <f t="shared" si="55"/>
        <v>286.52374953421514</v>
      </c>
      <c r="Y88" s="56">
        <f t="shared" si="55"/>
        <v>289.88467100238745</v>
      </c>
      <c r="Z88" s="56">
        <f t="shared" si="55"/>
        <v>285.54011996804911</v>
      </c>
      <c r="AA88" s="56">
        <f t="shared" si="55"/>
        <v>287.27340484328118</v>
      </c>
    </row>
    <row r="89" spans="1:27" s="55" customFormat="1" x14ac:dyDescent="0.2">
      <c r="A89" s="55" t="str">
        <f t="shared" si="54"/>
        <v>WA505</v>
      </c>
      <c r="B89" s="56">
        <f t="shared" ref="B89:AA89" si="56">B65/(B54*12)</f>
        <v>2345.3058701547966</v>
      </c>
      <c r="C89" s="56">
        <f t="shared" si="56"/>
        <v>2326.6754301202895</v>
      </c>
      <c r="D89" s="56">
        <f t="shared" si="56"/>
        <v>2350.616755863859</v>
      </c>
      <c r="E89" s="56">
        <f t="shared" si="56"/>
        <v>2352.2897102280131</v>
      </c>
      <c r="F89" s="56">
        <f t="shared" si="56"/>
        <v>2361.7203174191932</v>
      </c>
      <c r="G89" s="56">
        <f t="shared" si="56"/>
        <v>2351.7486002658829</v>
      </c>
      <c r="H89" s="56">
        <f t="shared" si="56"/>
        <v>2320.5466682770389</v>
      </c>
      <c r="I89" s="56">
        <f t="shared" si="56"/>
        <v>2362.8000930869061</v>
      </c>
      <c r="J89" s="56">
        <f t="shared" si="56"/>
        <v>2325.5419069340683</v>
      </c>
      <c r="K89" s="56">
        <f t="shared" si="56"/>
        <v>2319.2581911693724</v>
      </c>
      <c r="L89" s="56">
        <f t="shared" si="56"/>
        <v>2317.8893531321505</v>
      </c>
      <c r="M89" s="56">
        <f t="shared" si="56"/>
        <v>2321.4870237811251</v>
      </c>
      <c r="N89" s="56">
        <f t="shared" si="56"/>
        <v>2320.7074861660753</v>
      </c>
      <c r="O89" s="56">
        <f t="shared" si="56"/>
        <v>2332.0785288597531</v>
      </c>
      <c r="P89" s="56">
        <f t="shared" si="56"/>
        <v>2308.9311586397512</v>
      </c>
      <c r="Q89" s="56">
        <f t="shared" si="56"/>
        <v>2308.5214669442471</v>
      </c>
      <c r="R89" s="56">
        <f t="shared" si="56"/>
        <v>2290.5035462221349</v>
      </c>
      <c r="S89" s="56">
        <f t="shared" si="56"/>
        <v>2273.8689575251524</v>
      </c>
      <c r="T89" s="56">
        <f t="shared" si="56"/>
        <v>2288.1014883376351</v>
      </c>
      <c r="U89" s="56">
        <f t="shared" si="56"/>
        <v>2225.3379509999886</v>
      </c>
      <c r="V89" s="56">
        <f t="shared" si="56"/>
        <v>2211.1374505461072</v>
      </c>
      <c r="W89" s="56">
        <f t="shared" si="56"/>
        <v>2215.806897533193</v>
      </c>
      <c r="X89" s="56">
        <f t="shared" si="56"/>
        <v>2231.4556918848871</v>
      </c>
      <c r="Y89" s="56">
        <f t="shared" si="56"/>
        <v>2237.6638397793595</v>
      </c>
      <c r="Z89" s="56">
        <f t="shared" si="56"/>
        <v>2194.9185852541441</v>
      </c>
      <c r="AA89" s="56">
        <f t="shared" si="56"/>
        <v>2198.585888640644</v>
      </c>
    </row>
    <row r="90" spans="1:27" s="55" customFormat="1" x14ac:dyDescent="0.2">
      <c r="A90" s="55" t="str">
        <f t="shared" si="54"/>
        <v>WA511</v>
      </c>
      <c r="B90" s="56">
        <f t="shared" ref="B90:AA90" si="57">B66/(B55*12)</f>
        <v>16008.168591282365</v>
      </c>
      <c r="C90" s="56">
        <f t="shared" si="57"/>
        <v>16017.180924727363</v>
      </c>
      <c r="D90" s="56">
        <f t="shared" si="57"/>
        <v>16365.854563881092</v>
      </c>
      <c r="E90" s="56">
        <f t="shared" si="57"/>
        <v>16506.18610397894</v>
      </c>
      <c r="F90" s="56">
        <f t="shared" si="57"/>
        <v>16782.800184715183</v>
      </c>
      <c r="G90" s="56">
        <f t="shared" si="57"/>
        <v>16685.321744606212</v>
      </c>
      <c r="H90" s="56">
        <f t="shared" si="57"/>
        <v>16544.932952859021</v>
      </c>
      <c r="I90" s="56">
        <f t="shared" si="57"/>
        <v>17020.424556452177</v>
      </c>
      <c r="J90" s="56">
        <f t="shared" si="57"/>
        <v>16828.901076108134</v>
      </c>
      <c r="K90" s="56">
        <f t="shared" si="57"/>
        <v>16839.577357821345</v>
      </c>
      <c r="L90" s="56">
        <f t="shared" si="57"/>
        <v>16950.037386967262</v>
      </c>
      <c r="M90" s="56">
        <f t="shared" si="57"/>
        <v>17097.576083053977</v>
      </c>
      <c r="N90" s="56">
        <f t="shared" si="57"/>
        <v>17192.589488706202</v>
      </c>
      <c r="O90" s="56">
        <f t="shared" si="57"/>
        <v>17389.200622658329</v>
      </c>
      <c r="P90" s="56">
        <f t="shared" si="57"/>
        <v>17231.902410392628</v>
      </c>
      <c r="Q90" s="56">
        <f t="shared" si="57"/>
        <v>17286.705803922308</v>
      </c>
      <c r="R90" s="56">
        <f t="shared" si="57"/>
        <v>17198.341396522221</v>
      </c>
      <c r="S90" s="56">
        <f t="shared" si="57"/>
        <v>17137.484095244781</v>
      </c>
      <c r="T90" s="56">
        <f t="shared" si="57"/>
        <v>17313.639861074418</v>
      </c>
      <c r="U90" s="56">
        <f t="shared" si="57"/>
        <v>16473.744714240289</v>
      </c>
      <c r="V90" s="56">
        <f t="shared" si="57"/>
        <v>16384.793856094846</v>
      </c>
      <c r="W90" s="56">
        <f t="shared" si="57"/>
        <v>16471.32082379545</v>
      </c>
      <c r="X90" s="56">
        <f t="shared" si="57"/>
        <v>16858.806310486991</v>
      </c>
      <c r="Y90" s="56">
        <f t="shared" si="57"/>
        <v>16891.470566553729</v>
      </c>
      <c r="Z90" s="56">
        <f t="shared" si="57"/>
        <v>16474.380150263169</v>
      </c>
      <c r="AA90" s="56">
        <f t="shared" si="57"/>
        <v>16479.048676790666</v>
      </c>
    </row>
    <row r="91" spans="1:27" s="55" customFormat="1" x14ac:dyDescent="0.2">
      <c r="A91" s="55" t="str">
        <f t="shared" si="54"/>
        <v>WA570</v>
      </c>
      <c r="B91" s="56">
        <f t="shared" ref="B91:AA91" si="58">B67/(B56*12)</f>
        <v>21115.870332061808</v>
      </c>
      <c r="C91" s="56">
        <f t="shared" si="58"/>
        <v>20713.577400890739</v>
      </c>
      <c r="D91" s="56">
        <f t="shared" si="58"/>
        <v>20925.556803553525</v>
      </c>
      <c r="E91" s="56">
        <f t="shared" si="58"/>
        <v>20821.325425495063</v>
      </c>
      <c r="F91" s="56">
        <f t="shared" si="58"/>
        <v>21042.812927266645</v>
      </c>
      <c r="G91" s="56">
        <f t="shared" si="58"/>
        <v>20942.994209997123</v>
      </c>
      <c r="H91" s="56">
        <f t="shared" si="58"/>
        <v>20667.915957697554</v>
      </c>
      <c r="I91" s="56">
        <f t="shared" si="58"/>
        <v>20997.445906530098</v>
      </c>
      <c r="J91" s="56">
        <f t="shared" si="58"/>
        <v>20572.528785438237</v>
      </c>
      <c r="K91" s="56">
        <f t="shared" si="58"/>
        <v>20575.532357986554</v>
      </c>
      <c r="L91" s="56">
        <f t="shared" si="58"/>
        <v>20536.281184297681</v>
      </c>
      <c r="M91" s="56">
        <f t="shared" si="58"/>
        <v>20500.191131313979</v>
      </c>
      <c r="N91" s="56">
        <f t="shared" si="58"/>
        <v>20519.245464303305</v>
      </c>
      <c r="O91" s="56">
        <f t="shared" si="58"/>
        <v>20727.831975165249</v>
      </c>
      <c r="P91" s="56">
        <f t="shared" si="58"/>
        <v>20381.085203628056</v>
      </c>
      <c r="Q91" s="56">
        <f t="shared" si="58"/>
        <v>20405.706066991854</v>
      </c>
      <c r="R91" s="56">
        <f t="shared" si="58"/>
        <v>20283.458142566116</v>
      </c>
      <c r="S91" s="56">
        <f t="shared" si="58"/>
        <v>20222.230419880831</v>
      </c>
      <c r="T91" s="56">
        <f t="shared" si="58"/>
        <v>20403.728830422617</v>
      </c>
      <c r="U91" s="56">
        <f t="shared" si="58"/>
        <v>20188.054828593569</v>
      </c>
      <c r="V91" s="56">
        <f t="shared" si="58"/>
        <v>20222.362273691939</v>
      </c>
      <c r="W91" s="56">
        <f t="shared" si="58"/>
        <v>20054.181215200777</v>
      </c>
      <c r="X91" s="56">
        <f t="shared" si="58"/>
        <v>20042.140894603548</v>
      </c>
      <c r="Y91" s="56">
        <f t="shared" si="58"/>
        <v>20244.502323937086</v>
      </c>
      <c r="Z91" s="56">
        <f t="shared" si="58"/>
        <v>19975.089706387076</v>
      </c>
      <c r="AA91" s="56">
        <f t="shared" si="58"/>
        <v>23455.936270586266</v>
      </c>
    </row>
    <row r="92" spans="1:27" s="55" customFormat="1" x14ac:dyDescent="0.2">
      <c r="A92" s="55" t="str">
        <f t="shared" si="54"/>
        <v>WA Non-Core</v>
      </c>
      <c r="B92" s="56">
        <f t="shared" ref="B92:AA92" si="59">B68/(B57*12)</f>
        <v>50090.241300626985</v>
      </c>
      <c r="C92" s="56">
        <f t="shared" si="59"/>
        <v>50340.692507130043</v>
      </c>
      <c r="D92" s="56">
        <f t="shared" si="59"/>
        <v>50592.395969665653</v>
      </c>
      <c r="E92" s="56">
        <f t="shared" si="59"/>
        <v>50845.357949513993</v>
      </c>
      <c r="F92" s="56">
        <f t="shared" si="59"/>
        <v>51099.584739261598</v>
      </c>
      <c r="G92" s="56">
        <f t="shared" si="59"/>
        <v>51355.082662957939</v>
      </c>
      <c r="H92" s="56">
        <f t="shared" si="59"/>
        <v>51611.858076272707</v>
      </c>
      <c r="I92" s="56">
        <f t="shared" si="59"/>
        <v>51869.917366654037</v>
      </c>
      <c r="J92" s="56">
        <f t="shared" si="59"/>
        <v>52129.266953487335</v>
      </c>
      <c r="K92" s="56">
        <f t="shared" si="59"/>
        <v>52389.91328825472</v>
      </c>
      <c r="L92" s="56">
        <f t="shared" si="59"/>
        <v>52651.862854696003</v>
      </c>
      <c r="M92" s="56">
        <f t="shared" si="59"/>
        <v>52915.122168969472</v>
      </c>
      <c r="N92" s="56">
        <f t="shared" si="59"/>
        <v>53179.697779814298</v>
      </c>
      <c r="O92" s="56">
        <f t="shared" si="59"/>
        <v>53445.596268713343</v>
      </c>
      <c r="P92" s="56">
        <f t="shared" si="59"/>
        <v>53712.824250056903</v>
      </c>
      <c r="Q92" s="56">
        <f t="shared" si="59"/>
        <v>53981.388371307243</v>
      </c>
      <c r="R92" s="56">
        <f t="shared" si="59"/>
        <v>54251.295313163726</v>
      </c>
      <c r="S92" s="56">
        <f t="shared" si="59"/>
        <v>54522.551789729514</v>
      </c>
      <c r="T92" s="56">
        <f t="shared" si="59"/>
        <v>54795.1645486782</v>
      </c>
      <c r="U92" s="56">
        <f t="shared" si="59"/>
        <v>55069.14037142165</v>
      </c>
      <c r="V92" s="56">
        <f t="shared" si="59"/>
        <v>55344.486073278676</v>
      </c>
      <c r="W92" s="56">
        <f t="shared" si="59"/>
        <v>55621.208503645103</v>
      </c>
      <c r="X92" s="56">
        <f t="shared" si="59"/>
        <v>55899.314546163296</v>
      </c>
      <c r="Y92" s="56">
        <f t="shared" si="59"/>
        <v>56178.811118894067</v>
      </c>
      <c r="Z92" s="56">
        <f t="shared" si="59"/>
        <v>56459.705174488481</v>
      </c>
      <c r="AA92" s="56">
        <f t="shared" si="59"/>
        <v>56742.003700361071</v>
      </c>
    </row>
    <row r="93" spans="1:27" s="55" customFormat="1" x14ac:dyDescent="0.2">
      <c r="A93" s="55" t="str">
        <f t="shared" si="54"/>
        <v>WA503 - LI</v>
      </c>
      <c r="B93" s="56">
        <f t="shared" ref="B93:AA93" si="60">B69/(B58*12)</f>
        <v>55.601730697380219</v>
      </c>
      <c r="C93" s="56">
        <f t="shared" si="60"/>
        <v>54.724694377241356</v>
      </c>
      <c r="D93" s="56">
        <f t="shared" si="60"/>
        <v>55.36058813860496</v>
      </c>
      <c r="E93" s="56">
        <f t="shared" si="60"/>
        <v>55.072549422886141</v>
      </c>
      <c r="F93" s="56">
        <f t="shared" si="60"/>
        <v>55.856987123097674</v>
      </c>
      <c r="G93" s="56">
        <f t="shared" si="60"/>
        <v>55.369700463384284</v>
      </c>
      <c r="H93" s="56">
        <f t="shared" si="60"/>
        <v>54.408407945353424</v>
      </c>
      <c r="I93" s="56">
        <f t="shared" si="60"/>
        <v>55.604485867464469</v>
      </c>
      <c r="J93" s="56">
        <f t="shared" si="60"/>
        <v>54.258260654086619</v>
      </c>
      <c r="K93" s="56">
        <f t="shared" si="60"/>
        <v>54.128747593199869</v>
      </c>
      <c r="L93" s="56">
        <f t="shared" si="60"/>
        <v>54.257882147271815</v>
      </c>
      <c r="M93" s="56">
        <f t="shared" si="60"/>
        <v>53.969420802361654</v>
      </c>
      <c r="N93" s="56">
        <f t="shared" si="60"/>
        <v>54.180008671725538</v>
      </c>
      <c r="O93" s="56">
        <f t="shared" si="60"/>
        <v>54.622533898749843</v>
      </c>
      <c r="P93" s="56">
        <f t="shared" si="60"/>
        <v>53.487502950025849</v>
      </c>
      <c r="Q93" s="56">
        <f t="shared" si="60"/>
        <v>53.731110839011734</v>
      </c>
      <c r="R93" s="56">
        <f t="shared" si="60"/>
        <v>53.474148181752376</v>
      </c>
      <c r="S93" s="56">
        <f t="shared" si="60"/>
        <v>53.138445411870265</v>
      </c>
      <c r="T93" s="56">
        <f t="shared" si="60"/>
        <v>53.66981454378373</v>
      </c>
      <c r="U93" s="56">
        <f t="shared" si="60"/>
        <v>53.036210647887785</v>
      </c>
      <c r="V93" s="56">
        <f t="shared" si="60"/>
        <v>52.990217179054902</v>
      </c>
      <c r="W93" s="56">
        <f t="shared" si="60"/>
        <v>52.422691969107909</v>
      </c>
      <c r="X93" s="56">
        <f t="shared" si="60"/>
        <v>52.487196312756673</v>
      </c>
      <c r="Y93" s="56">
        <f t="shared" si="60"/>
        <v>53.150112082976136</v>
      </c>
      <c r="Z93" s="56">
        <f t="shared" si="60"/>
        <v>52.230430098993665</v>
      </c>
      <c r="AA93" s="56">
        <f t="shared" si="60"/>
        <v>52.545280932014315</v>
      </c>
    </row>
    <row r="94" spans="1:27" s="55" customFormat="1" x14ac:dyDescent="0.2"/>
    <row r="95" spans="1:27" s="55" customFormat="1" x14ac:dyDescent="0.2">
      <c r="A95" s="55" t="s">
        <v>63</v>
      </c>
    </row>
    <row r="96" spans="1:27" s="55" customFormat="1" x14ac:dyDescent="0.2">
      <c r="A96" s="55" t="str">
        <f t="shared" ref="A96:A102" si="61">A87</f>
        <v>WA503</v>
      </c>
      <c r="B96" s="57">
        <f t="shared" ref="B96:AA96" si="62">B78/B87</f>
        <v>1.4427608456400027</v>
      </c>
      <c r="C96" s="57">
        <f t="shared" si="62"/>
        <v>1.71411918985986</v>
      </c>
      <c r="D96" s="57">
        <f t="shared" si="62"/>
        <v>1.7380456235799184</v>
      </c>
      <c r="E96" s="57">
        <f t="shared" si="62"/>
        <v>1.8010717907324865</v>
      </c>
      <c r="F96" s="57">
        <f t="shared" si="62"/>
        <v>1.8350660951654358</v>
      </c>
      <c r="G96" s="57">
        <f t="shared" si="62"/>
        <v>1.8256832006544668</v>
      </c>
      <c r="H96" s="57">
        <f t="shared" si="62"/>
        <v>1.7945927056751558</v>
      </c>
      <c r="I96" s="57">
        <f t="shared" si="62"/>
        <v>1.8005291441690858</v>
      </c>
      <c r="J96" s="57">
        <f t="shared" si="62"/>
        <v>1.8540783143714104</v>
      </c>
      <c r="K96" s="57">
        <f t="shared" si="62"/>
        <v>1.8606681257284816</v>
      </c>
      <c r="L96" s="57">
        <f t="shared" si="62"/>
        <v>1.9310902211894254</v>
      </c>
      <c r="M96" s="57">
        <f t="shared" si="62"/>
        <v>2.0712372433023707</v>
      </c>
      <c r="N96" s="57">
        <f t="shared" si="62"/>
        <v>2.1020019349668146</v>
      </c>
      <c r="O96" s="57">
        <f t="shared" si="62"/>
        <v>2.1162294562436741</v>
      </c>
      <c r="P96" s="57">
        <f t="shared" si="62"/>
        <v>2.1814965099990156</v>
      </c>
      <c r="Q96" s="57">
        <f t="shared" si="62"/>
        <v>2.2118892786721118</v>
      </c>
      <c r="R96" s="57">
        <f t="shared" si="62"/>
        <v>2.2603313833790444</v>
      </c>
      <c r="S96" s="57">
        <f t="shared" si="62"/>
        <v>2.3130248973447616</v>
      </c>
      <c r="T96" s="57">
        <f t="shared" si="62"/>
        <v>2.370624583217793</v>
      </c>
      <c r="U96" s="57">
        <f t="shared" si="62"/>
        <v>2.55359752042295</v>
      </c>
      <c r="V96" s="57">
        <f t="shared" si="62"/>
        <v>2.537974340623109</v>
      </c>
      <c r="W96" s="57">
        <f t="shared" si="62"/>
        <v>2.4760626504249856</v>
      </c>
      <c r="X96" s="57">
        <f t="shared" si="62"/>
        <v>2.4707104390606691</v>
      </c>
      <c r="Y96" s="57">
        <f t="shared" si="62"/>
        <v>2.4554704609324238</v>
      </c>
      <c r="Z96" s="57">
        <f t="shared" si="62"/>
        <v>2.4963873707030246</v>
      </c>
      <c r="AA96" s="57">
        <f t="shared" si="62"/>
        <v>2.4865311664429446</v>
      </c>
    </row>
    <row r="97" spans="1:27" s="55" customFormat="1" x14ac:dyDescent="0.2">
      <c r="A97" s="55" t="str">
        <f t="shared" si="61"/>
        <v>WA504</v>
      </c>
      <c r="B97" s="57">
        <f t="shared" ref="B97:AA97" si="63">B79/B88</f>
        <v>1.2621167394593158</v>
      </c>
      <c r="C97" s="57">
        <f t="shared" si="63"/>
        <v>1.5311330112315824</v>
      </c>
      <c r="D97" s="57">
        <f t="shared" si="63"/>
        <v>1.5572676491900235</v>
      </c>
      <c r="E97" s="57">
        <f t="shared" si="63"/>
        <v>1.6198542209566771</v>
      </c>
      <c r="F97" s="57">
        <f t="shared" si="63"/>
        <v>1.6562680084370522</v>
      </c>
      <c r="G97" s="57">
        <f t="shared" si="63"/>
        <v>1.6456962054231987</v>
      </c>
      <c r="H97" s="57">
        <f t="shared" si="63"/>
        <v>1.6119547856831569</v>
      </c>
      <c r="I97" s="57">
        <f t="shared" si="63"/>
        <v>1.6218581989120862</v>
      </c>
      <c r="J97" s="57">
        <f t="shared" si="63"/>
        <v>1.6716612588312028</v>
      </c>
      <c r="K97" s="57">
        <f t="shared" si="63"/>
        <v>1.6780511941049387</v>
      </c>
      <c r="L97" s="57">
        <f t="shared" si="63"/>
        <v>1.7490796655500889</v>
      </c>
      <c r="M97" s="57">
        <f t="shared" si="63"/>
        <v>1.8888530630759577</v>
      </c>
      <c r="N97" s="57">
        <f t="shared" si="63"/>
        <v>1.9203822424446628</v>
      </c>
      <c r="O97" s="57">
        <f t="shared" si="63"/>
        <v>1.936205546656107</v>
      </c>
      <c r="P97" s="57">
        <f t="shared" si="63"/>
        <v>1.998362703226954</v>
      </c>
      <c r="Q97" s="57">
        <f t="shared" si="63"/>
        <v>2.0296779385361714</v>
      </c>
      <c r="R97" s="57">
        <f t="shared" si="63"/>
        <v>2.077456128050633</v>
      </c>
      <c r="S97" s="57">
        <f t="shared" si="63"/>
        <v>2.1292472405970186</v>
      </c>
      <c r="T97" s="57">
        <f t="shared" si="63"/>
        <v>2.1887332868370235</v>
      </c>
      <c r="U97" s="57">
        <f t="shared" si="63"/>
        <v>2.3691583353453081</v>
      </c>
      <c r="V97" s="57">
        <f t="shared" si="63"/>
        <v>2.3535189539714843</v>
      </c>
      <c r="W97" s="57">
        <f t="shared" si="63"/>
        <v>2.2902786064611536</v>
      </c>
      <c r="X97" s="57">
        <f t="shared" si="63"/>
        <v>2.285734814715028</v>
      </c>
      <c r="Y97" s="57">
        <f t="shared" si="63"/>
        <v>2.272622427072112</v>
      </c>
      <c r="Z97" s="57">
        <f t="shared" si="63"/>
        <v>2.3105095021672528</v>
      </c>
      <c r="AA97" s="57">
        <f t="shared" si="63"/>
        <v>2.3017855356747887</v>
      </c>
    </row>
    <row r="98" spans="1:27" s="55" customFormat="1" x14ac:dyDescent="0.2">
      <c r="A98" s="55" t="str">
        <f t="shared" si="61"/>
        <v>WA505</v>
      </c>
      <c r="B98" s="57">
        <f t="shared" ref="B98:AA98" si="64">B80/B89</f>
        <v>1.0687561191472907</v>
      </c>
      <c r="C98" s="57">
        <f t="shared" si="64"/>
        <v>1.3352654473449415</v>
      </c>
      <c r="D98" s="57">
        <f t="shared" si="64"/>
        <v>1.3637637369626425</v>
      </c>
      <c r="E98" s="57">
        <f t="shared" si="64"/>
        <v>1.4258797678503061</v>
      </c>
      <c r="F98" s="57">
        <f t="shared" si="64"/>
        <v>1.4648833588552781</v>
      </c>
      <c r="G98" s="57">
        <f t="shared" si="64"/>
        <v>1.4530389536487913</v>
      </c>
      <c r="H98" s="57">
        <f t="shared" si="64"/>
        <v>1.4164599962388367</v>
      </c>
      <c r="I98" s="57">
        <f t="shared" si="64"/>
        <v>1.4306096409764444</v>
      </c>
      <c r="J98" s="57">
        <f t="shared" si="64"/>
        <v>1.4764028816801269</v>
      </c>
      <c r="K98" s="57">
        <f t="shared" si="64"/>
        <v>1.4825788705136695</v>
      </c>
      <c r="L98" s="57">
        <f t="shared" si="64"/>
        <v>1.5542564040230478</v>
      </c>
      <c r="M98" s="57">
        <f t="shared" si="64"/>
        <v>1.6936298755095447</v>
      </c>
      <c r="N98" s="57">
        <f t="shared" si="64"/>
        <v>1.7259773590003284</v>
      </c>
      <c r="O98" s="57">
        <f t="shared" si="64"/>
        <v>1.7435087819245179</v>
      </c>
      <c r="P98" s="57">
        <f t="shared" si="64"/>
        <v>1.8023371188542801</v>
      </c>
      <c r="Q98" s="57">
        <f t="shared" si="64"/>
        <v>1.8346397582075522</v>
      </c>
      <c r="R98" s="57">
        <f t="shared" si="64"/>
        <v>1.881707295953934</v>
      </c>
      <c r="S98" s="57">
        <f t="shared" si="64"/>
        <v>1.9325324821720187</v>
      </c>
      <c r="T98" s="57">
        <f t="shared" si="64"/>
        <v>1.9940376798717725</v>
      </c>
      <c r="U98" s="57">
        <f t="shared" si="64"/>
        <v>2.1717354800389441</v>
      </c>
      <c r="V98" s="57">
        <f t="shared" si="64"/>
        <v>2.1560787565748538</v>
      </c>
      <c r="W98" s="57">
        <f t="shared" si="64"/>
        <v>2.0914162203892213</v>
      </c>
      <c r="X98" s="57">
        <f t="shared" si="64"/>
        <v>2.0877377572837617</v>
      </c>
      <c r="Y98" s="57">
        <f t="shared" si="64"/>
        <v>2.0769027327096503</v>
      </c>
      <c r="Z98" s="57">
        <f t="shared" si="64"/>
        <v>2.1115466867050965</v>
      </c>
      <c r="AA98" s="57">
        <f t="shared" si="64"/>
        <v>2.1040346623109154</v>
      </c>
    </row>
    <row r="99" spans="1:27" s="55" customFormat="1" x14ac:dyDescent="0.2">
      <c r="A99" s="55" t="str">
        <f t="shared" si="61"/>
        <v>WA511</v>
      </c>
      <c r="B99" s="57">
        <f t="shared" ref="B99:AA99" si="65">B81/B90</f>
        <v>1.0317657454578881</v>
      </c>
      <c r="C99" s="57">
        <f t="shared" si="65"/>
        <v>1.2977954890353942</v>
      </c>
      <c r="D99" s="57">
        <f t="shared" si="65"/>
        <v>1.3267459511689184</v>
      </c>
      <c r="E99" s="57">
        <f t="shared" si="65"/>
        <v>1.3887719664012643</v>
      </c>
      <c r="F99" s="57">
        <f t="shared" si="65"/>
        <v>1.4282709933435149</v>
      </c>
      <c r="G99" s="57">
        <f t="shared" si="65"/>
        <v>1.4161831361322326</v>
      </c>
      <c r="H99" s="57">
        <f t="shared" si="65"/>
        <v>1.3790613506190241</v>
      </c>
      <c r="I99" s="57">
        <f t="shared" si="65"/>
        <v>1.3940233101393644</v>
      </c>
      <c r="J99" s="57">
        <f t="shared" si="65"/>
        <v>1.4390494623274714</v>
      </c>
      <c r="K99" s="57">
        <f t="shared" si="65"/>
        <v>1.4451845226681312</v>
      </c>
      <c r="L99" s="57">
        <f t="shared" si="65"/>
        <v>1.5169862233852105</v>
      </c>
      <c r="M99" s="57">
        <f t="shared" si="65"/>
        <v>1.6562831880130688</v>
      </c>
      <c r="N99" s="57">
        <f t="shared" si="65"/>
        <v>1.6887872151434951</v>
      </c>
      <c r="O99" s="57">
        <f t="shared" si="65"/>
        <v>1.7066454054797278</v>
      </c>
      <c r="P99" s="57">
        <f t="shared" si="65"/>
        <v>1.7648369308277434</v>
      </c>
      <c r="Q99" s="57">
        <f t="shared" si="65"/>
        <v>1.7973284630616504</v>
      </c>
      <c r="R99" s="57">
        <f t="shared" si="65"/>
        <v>1.8442600513348557</v>
      </c>
      <c r="S99" s="57">
        <f t="shared" si="65"/>
        <v>1.8949004534134268</v>
      </c>
      <c r="T99" s="57">
        <f t="shared" si="65"/>
        <v>1.9567919198731327</v>
      </c>
      <c r="U99" s="57">
        <f t="shared" si="65"/>
        <v>2.1339679905634408</v>
      </c>
      <c r="V99" s="57">
        <f t="shared" si="65"/>
        <v>2.1183079495138024</v>
      </c>
      <c r="W99" s="57">
        <f t="shared" si="65"/>
        <v>2.0533733450524707</v>
      </c>
      <c r="X99" s="57">
        <f t="shared" si="65"/>
        <v>2.0498604214955027</v>
      </c>
      <c r="Y99" s="57">
        <f t="shared" si="65"/>
        <v>2.0394610622125224</v>
      </c>
      <c r="Z99" s="57">
        <f t="shared" si="65"/>
        <v>2.0734845989730419</v>
      </c>
      <c r="AA99" s="57">
        <f t="shared" si="65"/>
        <v>2.0662044221548208</v>
      </c>
    </row>
    <row r="100" spans="1:27" s="55" customFormat="1" x14ac:dyDescent="0.2">
      <c r="A100" s="55" t="str">
        <f t="shared" si="61"/>
        <v>WA570</v>
      </c>
      <c r="B100" s="57">
        <f t="shared" ref="B100:AA100" si="66">B82/B91</f>
        <v>1.2441594680618018</v>
      </c>
      <c r="C100" s="57">
        <f t="shared" si="66"/>
        <v>1.5129429216621206</v>
      </c>
      <c r="D100" s="57">
        <f t="shared" si="66"/>
        <v>1.5392970703682318</v>
      </c>
      <c r="E100" s="57">
        <f t="shared" si="66"/>
        <v>1.6018399433183736</v>
      </c>
      <c r="F100" s="57">
        <f t="shared" si="66"/>
        <v>1.6384942441187944</v>
      </c>
      <c r="G100" s="57">
        <f t="shared" si="66"/>
        <v>1.6278042553910286</v>
      </c>
      <c r="H100" s="57">
        <f t="shared" si="66"/>
        <v>1.5937993154266661</v>
      </c>
      <c r="I100" s="57">
        <f t="shared" si="66"/>
        <v>1.6040970733339224</v>
      </c>
      <c r="J100" s="57">
        <f t="shared" si="66"/>
        <v>1.6535277440261618</v>
      </c>
      <c r="K100" s="57">
        <f t="shared" si="66"/>
        <v>1.6598978102371851</v>
      </c>
      <c r="L100" s="57">
        <f t="shared" si="66"/>
        <v>1.7309865596418414</v>
      </c>
      <c r="M100" s="57">
        <f t="shared" si="66"/>
        <v>1.8707228163040928</v>
      </c>
      <c r="N100" s="57">
        <f t="shared" si="66"/>
        <v>1.902327991028947</v>
      </c>
      <c r="O100" s="57">
        <f t="shared" si="66"/>
        <v>1.9183099270820483</v>
      </c>
      <c r="P100" s="57">
        <f t="shared" si="66"/>
        <v>1.9801579384007131</v>
      </c>
      <c r="Q100" s="57">
        <f t="shared" si="66"/>
        <v>2.0115648732626599</v>
      </c>
      <c r="R100" s="57">
        <f t="shared" si="66"/>
        <v>2.0592770650230396</v>
      </c>
      <c r="S100" s="57">
        <f t="shared" si="66"/>
        <v>2.1109784726377838</v>
      </c>
      <c r="T100" s="57">
        <f t="shared" si="66"/>
        <v>2.1706520361224935</v>
      </c>
      <c r="U100" s="57">
        <f t="shared" si="66"/>
        <v>2.3508238069026097</v>
      </c>
      <c r="V100" s="57">
        <f t="shared" si="66"/>
        <v>2.3351828149804694</v>
      </c>
      <c r="W100" s="57">
        <f t="shared" si="66"/>
        <v>2.2718103897596955</v>
      </c>
      <c r="X100" s="57">
        <f t="shared" si="66"/>
        <v>2.2673469605052881</v>
      </c>
      <c r="Y100" s="57">
        <f t="shared" si="66"/>
        <v>2.254446070046396</v>
      </c>
      <c r="Z100" s="57">
        <f t="shared" si="66"/>
        <v>2.2920319586555387</v>
      </c>
      <c r="AA100" s="57">
        <f t="shared" si="66"/>
        <v>2.2834205444146236</v>
      </c>
    </row>
    <row r="101" spans="1:27" s="55" customFormat="1" x14ac:dyDescent="0.2">
      <c r="A101" s="55" t="str">
        <f t="shared" si="61"/>
        <v>WA Non-Core</v>
      </c>
      <c r="B101" s="57">
        <f t="shared" ref="B101:AA101" si="67">B83/B92</f>
        <v>0.39467607834727164</v>
      </c>
      <c r="C101" s="57">
        <f t="shared" si="67"/>
        <v>0.66203056168664065</v>
      </c>
      <c r="D101" s="57">
        <f t="shared" si="67"/>
        <v>0.69626438804977331</v>
      </c>
      <c r="E101" s="57">
        <f t="shared" si="67"/>
        <v>0.76063207765474827</v>
      </c>
      <c r="F101" s="57">
        <f t="shared" si="67"/>
        <v>0.82291482844278641</v>
      </c>
      <c r="G101" s="57">
        <f t="shared" si="67"/>
        <v>0.84243588936143621</v>
      </c>
      <c r="H101" s="57">
        <f t="shared" si="67"/>
        <v>0.7807651789769976</v>
      </c>
      <c r="I101" s="57">
        <f t="shared" si="67"/>
        <v>0.80733393144331733</v>
      </c>
      <c r="J101" s="57">
        <f t="shared" si="67"/>
        <v>0.79281221255762402</v>
      </c>
      <c r="K101" s="57">
        <f t="shared" si="67"/>
        <v>0.78091312447824224</v>
      </c>
      <c r="L101" s="57">
        <f t="shared" si="67"/>
        <v>0.83562436729081202</v>
      </c>
      <c r="M101" s="57">
        <f t="shared" si="67"/>
        <v>0.96022304258624636</v>
      </c>
      <c r="N101" s="57">
        <f t="shared" si="67"/>
        <v>0.99139867499752143</v>
      </c>
      <c r="O101" s="57">
        <f t="shared" si="67"/>
        <v>0.99523385966427058</v>
      </c>
      <c r="P101" s="57">
        <f t="shared" si="67"/>
        <v>1.0099172280124016</v>
      </c>
      <c r="Q101" s="57">
        <f t="shared" si="67"/>
        <v>0.99815428252313854</v>
      </c>
      <c r="R101" s="57">
        <f t="shared" si="67"/>
        <v>0.99446112220487326</v>
      </c>
      <c r="S101" s="57">
        <f t="shared" si="67"/>
        <v>1.0171475045720504</v>
      </c>
      <c r="T101" s="57">
        <f t="shared" si="67"/>
        <v>1.0710238109386663</v>
      </c>
      <c r="U101" s="57">
        <f t="shared" si="67"/>
        <v>1.2057534968803194</v>
      </c>
      <c r="V101" s="57">
        <f t="shared" si="67"/>
        <v>1.1461040498063479</v>
      </c>
      <c r="W101" s="57">
        <f t="shared" si="67"/>
        <v>1.0541071450143653</v>
      </c>
      <c r="X101" s="57">
        <f t="shared" si="67"/>
        <v>1.0295111404716155</v>
      </c>
      <c r="Y101" s="57">
        <f t="shared" si="67"/>
        <v>0.9823580582828989</v>
      </c>
      <c r="Z101" s="57">
        <f t="shared" si="67"/>
        <v>0.97010828314052744</v>
      </c>
      <c r="AA101" s="57">
        <f t="shared" si="67"/>
        <v>0.94806467503686953</v>
      </c>
    </row>
    <row r="102" spans="1:27" x14ac:dyDescent="0.2">
      <c r="A102" s="55" t="str">
        <f t="shared" si="61"/>
        <v>WA503 - LI</v>
      </c>
      <c r="B102" s="57">
        <f t="shared" ref="B102:AA102" si="68">B84/B93</f>
        <v>1.442760845640003</v>
      </c>
      <c r="C102" s="57">
        <f t="shared" si="68"/>
        <v>1.444801143941649</v>
      </c>
      <c r="D102" s="57">
        <f t="shared" si="68"/>
        <v>1.4325399576877869</v>
      </c>
      <c r="E102" s="57">
        <f t="shared" si="68"/>
        <v>1.4292543619908147</v>
      </c>
      <c r="F102" s="57">
        <f t="shared" si="68"/>
        <v>1.3990315143973522</v>
      </c>
      <c r="G102" s="57">
        <f t="shared" si="68"/>
        <v>1.3682027816161175</v>
      </c>
      <c r="H102" s="57">
        <f t="shared" si="68"/>
        <v>1.3968677956763544</v>
      </c>
      <c r="I102" s="57">
        <f t="shared" si="68"/>
        <v>1.3743298087239739</v>
      </c>
      <c r="J102" s="57">
        <f t="shared" si="68"/>
        <v>1.4405045057921002</v>
      </c>
      <c r="K102" s="57">
        <f t="shared" si="68"/>
        <v>1.4571066469998055</v>
      </c>
      <c r="L102" s="57">
        <f t="shared" si="68"/>
        <v>1.4709401282762913</v>
      </c>
      <c r="M102" s="57">
        <f t="shared" si="68"/>
        <v>1.4846204438779922</v>
      </c>
      <c r="N102" s="57">
        <f t="shared" si="68"/>
        <v>1.4823507656029939</v>
      </c>
      <c r="O102" s="57">
        <f t="shared" si="68"/>
        <v>1.4908936121353242</v>
      </c>
      <c r="P102" s="57">
        <f t="shared" si="68"/>
        <v>1.5396370089079283</v>
      </c>
      <c r="Q102" s="57">
        <f t="shared" si="68"/>
        <v>1.5799615901005302</v>
      </c>
      <c r="R102" s="57">
        <f t="shared" si="68"/>
        <v>1.6302748322702469</v>
      </c>
      <c r="S102" s="57">
        <f t="shared" si="68"/>
        <v>1.6584690058036329</v>
      </c>
      <c r="T102" s="57">
        <f t="shared" si="68"/>
        <v>1.6603884469367598</v>
      </c>
      <c r="U102" s="57">
        <f t="shared" si="68"/>
        <v>1.7068367346447528</v>
      </c>
      <c r="V102" s="57">
        <f t="shared" si="68"/>
        <v>1.7490769685303158</v>
      </c>
      <c r="W102" s="57">
        <f t="shared" si="68"/>
        <v>1.777385035473859</v>
      </c>
      <c r="X102" s="57">
        <f t="shared" si="68"/>
        <v>1.7948605225325742</v>
      </c>
      <c r="Y102" s="57">
        <f t="shared" si="68"/>
        <v>1.8250141180162129</v>
      </c>
      <c r="Z102" s="57">
        <f t="shared" si="68"/>
        <v>1.8764300481263669</v>
      </c>
      <c r="AA102" s="57">
        <f t="shared" si="68"/>
        <v>1.8868754073900242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E4F4-7DB2-4B97-A653-DCE43A5C8039}">
  <sheetPr codeName="Sheet12">
    <tabColor theme="8" tint="0.79998168889431442"/>
  </sheetPr>
  <dimension ref="A1:AG87"/>
  <sheetViews>
    <sheetView zoomScale="90" zoomScaleNormal="90" workbookViewId="0">
      <pane xSplit="1" ySplit="1" topLeftCell="B2" activePane="bottomRight" state="frozen"/>
      <selection activeCell="B8" sqref="B8"/>
      <selection pane="topRight" activeCell="B8" sqref="B8"/>
      <selection pane="bottomLeft" activeCell="B8" sqref="B8"/>
      <selection pane="bottomRight" activeCell="C26" sqref="C26"/>
    </sheetView>
  </sheetViews>
  <sheetFormatPr defaultRowHeight="12.75" x14ac:dyDescent="0.2"/>
  <cols>
    <col min="1" max="1" width="15.28515625" style="2" bestFit="1" customWidth="1"/>
    <col min="2" max="2" width="14.42578125" style="2" bestFit="1" customWidth="1"/>
    <col min="3" max="3" width="16.5703125" style="2" bestFit="1" customWidth="1"/>
    <col min="4" max="30" width="14.42578125" style="2" bestFit="1" customWidth="1"/>
    <col min="31" max="31" width="9.140625" style="2"/>
    <col min="32" max="32" width="10.5703125" style="2" bestFit="1" customWidth="1"/>
    <col min="33" max="16384" width="9.140625" style="2"/>
  </cols>
  <sheetData>
    <row r="1" spans="1:30" x14ac:dyDescent="0.2">
      <c r="B1" s="2">
        <f>Dashboard!A13</f>
        <v>2025</v>
      </c>
      <c r="C1" s="2">
        <f>Dashboard!A14</f>
        <v>2026</v>
      </c>
      <c r="D1" s="2">
        <f>Dashboard!A15</f>
        <v>2027</v>
      </c>
      <c r="E1" s="2">
        <f>Dashboard!A16</f>
        <v>2028</v>
      </c>
      <c r="F1" s="2">
        <f>Dashboard!A17</f>
        <v>2029</v>
      </c>
      <c r="G1" s="2">
        <f>Dashboard!A18</f>
        <v>2030</v>
      </c>
      <c r="H1" s="2">
        <f>Dashboard!A19</f>
        <v>2031</v>
      </c>
      <c r="I1" s="2">
        <f>Dashboard!A20</f>
        <v>2032</v>
      </c>
      <c r="J1" s="2">
        <f>Dashboard!A21</f>
        <v>2033</v>
      </c>
      <c r="K1" s="2">
        <f>Dashboard!A22</f>
        <v>2034</v>
      </c>
      <c r="L1" s="2">
        <f>Dashboard!A23</f>
        <v>2035</v>
      </c>
      <c r="M1" s="2">
        <f>Dashboard!A24</f>
        <v>2036</v>
      </c>
      <c r="N1" s="2">
        <f>Dashboard!A25</f>
        <v>2037</v>
      </c>
      <c r="O1" s="2">
        <f>Dashboard!A26</f>
        <v>2038</v>
      </c>
      <c r="P1" s="2">
        <f>Dashboard!A27</f>
        <v>2039</v>
      </c>
      <c r="Q1" s="2">
        <f>Dashboard!A28</f>
        <v>2040</v>
      </c>
      <c r="R1" s="2">
        <f>Dashboard!A29</f>
        <v>2041</v>
      </c>
      <c r="S1" s="2">
        <f>Dashboard!A30</f>
        <v>2042</v>
      </c>
      <c r="T1" s="2">
        <f>Dashboard!A31</f>
        <v>2043</v>
      </c>
      <c r="U1" s="2">
        <f>Dashboard!A32</f>
        <v>2044</v>
      </c>
      <c r="V1" s="2">
        <f>Dashboard!A33</f>
        <v>2045</v>
      </c>
      <c r="W1" s="2">
        <f>Dashboard!A34</f>
        <v>2046</v>
      </c>
      <c r="X1" s="2">
        <f>Dashboard!A35</f>
        <v>2047</v>
      </c>
      <c r="Y1" s="2">
        <f>Dashboard!A36</f>
        <v>2048</v>
      </c>
      <c r="Z1" s="2">
        <f>Dashboard!A37</f>
        <v>2049</v>
      </c>
      <c r="AA1" s="2">
        <f>Dashboard!A38</f>
        <v>2050</v>
      </c>
      <c r="AB1" s="2" t="e">
        <f>Dashboard!#REF!</f>
        <v>#REF!</v>
      </c>
      <c r="AC1" s="2" t="e">
        <f>Dashboard!#REF!</f>
        <v>#REF!</v>
      </c>
      <c r="AD1" s="2" t="e">
        <f>Dashboard!#REF!</f>
        <v>#REF!</v>
      </c>
    </row>
    <row r="2" spans="1:30" x14ac:dyDescent="0.2">
      <c r="A2" s="2" t="s">
        <v>71</v>
      </c>
      <c r="B2" s="2" cm="1">
        <f t="array" ref="B2">INDEX(Customers!$Q$29:$Q$106, MATCH(B$1, IF(Count[Scenario]=$A$2, Count[Year]), 0))</f>
        <v>54</v>
      </c>
      <c r="C2" s="2">
        <f>B2+1</f>
        <v>55</v>
      </c>
      <c r="D2" s="2">
        <f t="shared" ref="D2:S3" si="0">C2+1</f>
        <v>56</v>
      </c>
      <c r="E2" s="2">
        <f t="shared" si="0"/>
        <v>57</v>
      </c>
      <c r="F2" s="2">
        <f t="shared" si="0"/>
        <v>58</v>
      </c>
      <c r="G2" s="2">
        <f t="shared" si="0"/>
        <v>59</v>
      </c>
      <c r="H2" s="2">
        <f t="shared" si="0"/>
        <v>60</v>
      </c>
      <c r="I2" s="2">
        <f t="shared" si="0"/>
        <v>61</v>
      </c>
      <c r="J2" s="2">
        <f t="shared" si="0"/>
        <v>62</v>
      </c>
      <c r="K2" s="2">
        <f t="shared" si="0"/>
        <v>63</v>
      </c>
      <c r="L2" s="2">
        <f t="shared" si="0"/>
        <v>64</v>
      </c>
      <c r="M2" s="2">
        <f t="shared" si="0"/>
        <v>65</v>
      </c>
      <c r="N2" s="2">
        <f t="shared" si="0"/>
        <v>66</v>
      </c>
      <c r="O2" s="2">
        <f t="shared" si="0"/>
        <v>67</v>
      </c>
      <c r="P2" s="2">
        <f t="shared" si="0"/>
        <v>68</v>
      </c>
      <c r="Q2" s="2">
        <f t="shared" si="0"/>
        <v>69</v>
      </c>
      <c r="R2" s="2">
        <f t="shared" si="0"/>
        <v>70</v>
      </c>
      <c r="S2" s="2">
        <f t="shared" si="0"/>
        <v>71</v>
      </c>
      <c r="T2" s="2">
        <f t="shared" ref="T2:AD3" si="1">S2+1</f>
        <v>72</v>
      </c>
      <c r="U2" s="2">
        <f t="shared" si="1"/>
        <v>73</v>
      </c>
      <c r="V2" s="2">
        <f t="shared" si="1"/>
        <v>74</v>
      </c>
      <c r="W2" s="2">
        <f t="shared" si="1"/>
        <v>75</v>
      </c>
      <c r="X2" s="2">
        <f t="shared" si="1"/>
        <v>76</v>
      </c>
      <c r="Y2" s="2">
        <f t="shared" si="1"/>
        <v>77</v>
      </c>
      <c r="Z2" s="2">
        <f t="shared" si="1"/>
        <v>78</v>
      </c>
      <c r="AA2" s="2">
        <f t="shared" si="1"/>
        <v>79</v>
      </c>
      <c r="AB2" s="2">
        <f t="shared" si="1"/>
        <v>80</v>
      </c>
      <c r="AC2" s="2">
        <f t="shared" si="1"/>
        <v>81</v>
      </c>
      <c r="AD2" s="2">
        <f t="shared" si="1"/>
        <v>82</v>
      </c>
    </row>
    <row r="3" spans="1:30" x14ac:dyDescent="0.2">
      <c r="A3" s="2" t="str">
        <f>Dashboard!B4</f>
        <v>WA</v>
      </c>
      <c r="B3" s="2" cm="1">
        <f t="array" ref="B3">INDEX('Rev Req Costs'!$J$3:$J$54, MATCH(B$1, IF(RR_Costs[State]=$A$3, Count[Year]), 0))</f>
        <v>2</v>
      </c>
      <c r="C3" s="2">
        <f>B3+1</f>
        <v>3</v>
      </c>
      <c r="D3" s="2">
        <f t="shared" si="0"/>
        <v>4</v>
      </c>
      <c r="E3" s="2">
        <f t="shared" si="0"/>
        <v>5</v>
      </c>
      <c r="F3" s="2">
        <f t="shared" si="0"/>
        <v>6</v>
      </c>
      <c r="G3" s="2">
        <f t="shared" si="0"/>
        <v>7</v>
      </c>
      <c r="H3" s="2">
        <f t="shared" si="0"/>
        <v>8</v>
      </c>
      <c r="I3" s="2">
        <f t="shared" si="0"/>
        <v>9</v>
      </c>
      <c r="J3" s="2">
        <f t="shared" si="0"/>
        <v>10</v>
      </c>
      <c r="K3" s="2">
        <f t="shared" si="0"/>
        <v>11</v>
      </c>
      <c r="L3" s="2">
        <f t="shared" si="0"/>
        <v>12</v>
      </c>
      <c r="M3" s="2">
        <f t="shared" si="0"/>
        <v>13</v>
      </c>
      <c r="N3" s="2">
        <f t="shared" si="0"/>
        <v>14</v>
      </c>
      <c r="O3" s="2">
        <f t="shared" si="0"/>
        <v>15</v>
      </c>
      <c r="P3" s="2">
        <f t="shared" si="0"/>
        <v>16</v>
      </c>
      <c r="Q3" s="2">
        <f t="shared" si="0"/>
        <v>17</v>
      </c>
      <c r="R3" s="2">
        <f t="shared" si="0"/>
        <v>18</v>
      </c>
      <c r="S3" s="2">
        <f t="shared" si="0"/>
        <v>19</v>
      </c>
      <c r="T3" s="2">
        <f t="shared" si="1"/>
        <v>20</v>
      </c>
      <c r="U3" s="2">
        <f t="shared" si="1"/>
        <v>21</v>
      </c>
      <c r="V3" s="2">
        <f t="shared" si="1"/>
        <v>22</v>
      </c>
      <c r="W3" s="2">
        <f t="shared" si="1"/>
        <v>23</v>
      </c>
      <c r="X3" s="2">
        <f t="shared" si="1"/>
        <v>24</v>
      </c>
      <c r="Y3" s="2">
        <f t="shared" si="1"/>
        <v>25</v>
      </c>
      <c r="Z3" s="2">
        <f t="shared" si="1"/>
        <v>26</v>
      </c>
      <c r="AA3" s="2">
        <f t="shared" si="1"/>
        <v>27</v>
      </c>
      <c r="AB3" s="2">
        <f t="shared" si="1"/>
        <v>28</v>
      </c>
      <c r="AC3" s="2">
        <f t="shared" si="1"/>
        <v>29</v>
      </c>
      <c r="AD3" s="2">
        <f t="shared" si="1"/>
        <v>30</v>
      </c>
    </row>
    <row r="5" spans="1:30" x14ac:dyDescent="0.2">
      <c r="A5" s="3" t="s">
        <v>18</v>
      </c>
    </row>
    <row r="6" spans="1:30" x14ac:dyDescent="0.2">
      <c r="A6" s="2" t="str">
        <f>Info!L3</f>
        <v>WA503</v>
      </c>
      <c r="B6" s="4">
        <f>HLOOKUP($A6,Count[#All],B$2,FALSE)</f>
        <v>192734</v>
      </c>
      <c r="C6" s="4">
        <f>HLOOKUP($A6,Count[#All],C$2,FALSE)</f>
        <v>185933</v>
      </c>
      <c r="D6" s="4">
        <f>HLOOKUP($A6,Count[#All],D$2,FALSE)</f>
        <v>179153</v>
      </c>
      <c r="E6" s="4">
        <f>HLOOKUP($A6,Count[#All],E$2,FALSE)</f>
        <v>172388</v>
      </c>
      <c r="F6" s="4">
        <f>HLOOKUP($A6,Count[#All],F$2,FALSE)</f>
        <v>165647</v>
      </c>
      <c r="G6" s="4">
        <f>HLOOKUP($A6,Count[#All],G$2,FALSE)</f>
        <v>158927</v>
      </c>
      <c r="H6" s="4">
        <f>HLOOKUP($A6,Count[#All],H$2,FALSE)</f>
        <v>152227</v>
      </c>
      <c r="I6" s="4">
        <f>HLOOKUP($A6,Count[#All],I$2,FALSE)</f>
        <v>145542</v>
      </c>
      <c r="J6" s="4">
        <f>HLOOKUP($A6,Count[#All],J$2,FALSE)</f>
        <v>138879</v>
      </c>
      <c r="K6" s="4">
        <f>HLOOKUP($A6,Count[#All],K$2,FALSE)</f>
        <v>132237</v>
      </c>
      <c r="L6" s="4">
        <f>HLOOKUP($A6,Count[#All],L$2,FALSE)</f>
        <v>125613</v>
      </c>
      <c r="M6" s="4">
        <f>HLOOKUP($A6,Count[#All],M$2,FALSE)</f>
        <v>123754</v>
      </c>
      <c r="N6" s="4">
        <f>HLOOKUP($A6,Count[#All],N$2,FALSE)</f>
        <v>121917</v>
      </c>
      <c r="O6" s="4">
        <f>HLOOKUP($A6,Count[#All],O$2,FALSE)</f>
        <v>120099</v>
      </c>
      <c r="P6" s="4">
        <f>HLOOKUP($A6,Count[#All],P$2,FALSE)</f>
        <v>118299</v>
      </c>
      <c r="Q6" s="4">
        <f>HLOOKUP($A6,Count[#All],Q$2,FALSE)</f>
        <v>116514</v>
      </c>
      <c r="R6" s="4">
        <f>HLOOKUP($A6,Count[#All],R$2,FALSE)</f>
        <v>114749</v>
      </c>
      <c r="S6" s="4">
        <f>HLOOKUP($A6,Count[#All],S$2,FALSE)</f>
        <v>113003</v>
      </c>
      <c r="T6" s="4">
        <f>HLOOKUP($A6,Count[#All],T$2,FALSE)</f>
        <v>111274</v>
      </c>
      <c r="U6" s="4">
        <f>HLOOKUP($A6,Count[#All],U$2,FALSE)</f>
        <v>109558</v>
      </c>
      <c r="V6" s="4">
        <f>HLOOKUP($A6,Count[#All],V$2,FALSE)</f>
        <v>107863</v>
      </c>
      <c r="W6" s="4">
        <f>HLOOKUP($A6,Count[#All],W$2,FALSE)</f>
        <v>106186</v>
      </c>
      <c r="X6" s="4">
        <f>HLOOKUP($A6,Count[#All],X$2,FALSE)</f>
        <v>104525</v>
      </c>
      <c r="Y6" s="4">
        <f>HLOOKUP($A6,Count[#All],Y$2,FALSE)</f>
        <v>102877</v>
      </c>
      <c r="Z6" s="4">
        <f>HLOOKUP($A6,Count[#All],Z$2,FALSE)</f>
        <v>101249</v>
      </c>
      <c r="AA6" s="4">
        <f>HLOOKUP($A6,Count[#All],AA$2,FALSE)</f>
        <v>99637</v>
      </c>
      <c r="AB6" s="4">
        <f>HLOOKUP($A6,Count[#All],AB$2,FALSE)</f>
        <v>193765</v>
      </c>
      <c r="AC6" s="4">
        <f>HLOOKUP($A6,Count[#All],AC$2,FALSE)</f>
        <v>189015</v>
      </c>
      <c r="AD6" s="4">
        <f>HLOOKUP($A6,Count[#All],AD$2,FALSE)</f>
        <v>185776</v>
      </c>
    </row>
    <row r="7" spans="1:30" x14ac:dyDescent="0.2">
      <c r="A7" s="2" t="str">
        <f>Info!L4</f>
        <v>WA504</v>
      </c>
      <c r="B7" s="4">
        <f>HLOOKUP($A7,Count[#All],B$2,FALSE)</f>
        <v>27576</v>
      </c>
      <c r="C7" s="4">
        <f>HLOOKUP($A7,Count[#All],C$2,FALSE)</f>
        <v>27301</v>
      </c>
      <c r="D7" s="4">
        <f>HLOOKUP($A7,Count[#All],D$2,FALSE)</f>
        <v>27028</v>
      </c>
      <c r="E7" s="4">
        <f>HLOOKUP($A7,Count[#All],E$2,FALSE)</f>
        <v>26757</v>
      </c>
      <c r="F7" s="4">
        <f>HLOOKUP($A7,Count[#All],F$2,FALSE)</f>
        <v>26490</v>
      </c>
      <c r="G7" s="4">
        <f>HLOOKUP($A7,Count[#All],G$2,FALSE)</f>
        <v>26225</v>
      </c>
      <c r="H7" s="4">
        <f>HLOOKUP($A7,Count[#All],H$2,FALSE)</f>
        <v>25963</v>
      </c>
      <c r="I7" s="4">
        <f>HLOOKUP($A7,Count[#All],I$2,FALSE)</f>
        <v>25703</v>
      </c>
      <c r="J7" s="4">
        <f>HLOOKUP($A7,Count[#All],J$2,FALSE)</f>
        <v>25446</v>
      </c>
      <c r="K7" s="4">
        <f>HLOOKUP($A7,Count[#All],K$2,FALSE)</f>
        <v>25192</v>
      </c>
      <c r="L7" s="4">
        <f>HLOOKUP($A7,Count[#All],L$2,FALSE)</f>
        <v>24940</v>
      </c>
      <c r="M7" s="4">
        <f>HLOOKUP($A7,Count[#All],M$2,FALSE)</f>
        <v>24690</v>
      </c>
      <c r="N7" s="4">
        <f>HLOOKUP($A7,Count[#All],N$2,FALSE)</f>
        <v>24443</v>
      </c>
      <c r="O7" s="4">
        <f>HLOOKUP($A7,Count[#All],O$2,FALSE)</f>
        <v>24199</v>
      </c>
      <c r="P7" s="4">
        <f>HLOOKUP($A7,Count[#All],P$2,FALSE)</f>
        <v>23957</v>
      </c>
      <c r="Q7" s="4">
        <f>HLOOKUP($A7,Count[#All],Q$2,FALSE)</f>
        <v>23717</v>
      </c>
      <c r="R7" s="4">
        <f>HLOOKUP($A7,Count[#All],R$2,FALSE)</f>
        <v>23480</v>
      </c>
      <c r="S7" s="4">
        <f>HLOOKUP($A7,Count[#All],S$2,FALSE)</f>
        <v>23246</v>
      </c>
      <c r="T7" s="4">
        <f>HLOOKUP($A7,Count[#All],T$2,FALSE)</f>
        <v>23013</v>
      </c>
      <c r="U7" s="4">
        <f>HLOOKUP($A7,Count[#All],U$2,FALSE)</f>
        <v>22783</v>
      </c>
      <c r="V7" s="4">
        <f>HLOOKUP($A7,Count[#All],V$2,FALSE)</f>
        <v>22555</v>
      </c>
      <c r="W7" s="4">
        <f>HLOOKUP($A7,Count[#All],W$2,FALSE)</f>
        <v>22330</v>
      </c>
      <c r="X7" s="4">
        <f>HLOOKUP($A7,Count[#All],X$2,FALSE)</f>
        <v>22106</v>
      </c>
      <c r="Y7" s="4">
        <f>HLOOKUP($A7,Count[#All],Y$2,FALSE)</f>
        <v>21885</v>
      </c>
      <c r="Z7" s="4">
        <f>HLOOKUP($A7,Count[#All],Z$2,FALSE)</f>
        <v>21666</v>
      </c>
      <c r="AA7" s="4">
        <f>HLOOKUP($A7,Count[#All],AA$2,FALSE)</f>
        <v>21450</v>
      </c>
      <c r="AB7" s="4">
        <f>HLOOKUP($A7,Count[#All],AB$2,FALSE)</f>
        <v>27715</v>
      </c>
      <c r="AC7" s="4">
        <f>HLOOKUP($A7,Count[#All],AC$2,FALSE)</f>
        <v>27715</v>
      </c>
      <c r="AD7" s="4">
        <f>HLOOKUP($A7,Count[#All],AD$2,FALSE)</f>
        <v>27877</v>
      </c>
    </row>
    <row r="8" spans="1:30" x14ac:dyDescent="0.2">
      <c r="A8" s="2" t="str">
        <f>Info!L5</f>
        <v>WA505</v>
      </c>
      <c r="B8" s="4">
        <f>HLOOKUP($A8,Count[#All],B$2,FALSE)</f>
        <v>492</v>
      </c>
      <c r="C8" s="4">
        <f>HLOOKUP($A8,Count[#All],C$2,FALSE)</f>
        <v>494</v>
      </c>
      <c r="D8" s="4">
        <f>HLOOKUP($A8,Count[#All],D$2,FALSE)</f>
        <v>496</v>
      </c>
      <c r="E8" s="4">
        <f>HLOOKUP($A8,Count[#All],E$2,FALSE)</f>
        <v>498</v>
      </c>
      <c r="F8" s="4">
        <f>HLOOKUP($A8,Count[#All],F$2,FALSE)</f>
        <v>500</v>
      </c>
      <c r="G8" s="4">
        <f>HLOOKUP($A8,Count[#All],G$2,FALSE)</f>
        <v>502</v>
      </c>
      <c r="H8" s="4">
        <f>HLOOKUP($A8,Count[#All],H$2,FALSE)</f>
        <v>504</v>
      </c>
      <c r="I8" s="4">
        <f>HLOOKUP($A8,Count[#All],I$2,FALSE)</f>
        <v>506</v>
      </c>
      <c r="J8" s="4">
        <f>HLOOKUP($A8,Count[#All],J$2,FALSE)</f>
        <v>508</v>
      </c>
      <c r="K8" s="4">
        <f>HLOOKUP($A8,Count[#All],K$2,FALSE)</f>
        <v>510</v>
      </c>
      <c r="L8" s="4">
        <f>HLOOKUP($A8,Count[#All],L$2,FALSE)</f>
        <v>512</v>
      </c>
      <c r="M8" s="4">
        <f>HLOOKUP($A8,Count[#All],M$2,FALSE)</f>
        <v>514</v>
      </c>
      <c r="N8" s="4">
        <f>HLOOKUP($A8,Count[#All],N$2,FALSE)</f>
        <v>516</v>
      </c>
      <c r="O8" s="4">
        <f>HLOOKUP($A8,Count[#All],O$2,FALSE)</f>
        <v>518</v>
      </c>
      <c r="P8" s="4">
        <f>HLOOKUP($A8,Count[#All],P$2,FALSE)</f>
        <v>519</v>
      </c>
      <c r="Q8" s="4">
        <f>HLOOKUP($A8,Count[#All],Q$2,FALSE)</f>
        <v>521</v>
      </c>
      <c r="R8" s="4">
        <f>HLOOKUP($A8,Count[#All],R$2,FALSE)</f>
        <v>523</v>
      </c>
      <c r="S8" s="4">
        <f>HLOOKUP($A8,Count[#All],S$2,FALSE)</f>
        <v>525</v>
      </c>
      <c r="T8" s="4">
        <f>HLOOKUP($A8,Count[#All],T$2,FALSE)</f>
        <v>526</v>
      </c>
      <c r="U8" s="4">
        <f>HLOOKUP($A8,Count[#All],U$2,FALSE)</f>
        <v>528</v>
      </c>
      <c r="V8" s="4">
        <f>HLOOKUP($A8,Count[#All],V$2,FALSE)</f>
        <v>530</v>
      </c>
      <c r="W8" s="4">
        <f>HLOOKUP($A8,Count[#All],W$2,FALSE)</f>
        <v>531</v>
      </c>
      <c r="X8" s="4">
        <f>HLOOKUP($A8,Count[#All],X$2,FALSE)</f>
        <v>533</v>
      </c>
      <c r="Y8" s="4">
        <f>HLOOKUP($A8,Count[#All],Y$2,FALSE)</f>
        <v>534</v>
      </c>
      <c r="Z8" s="4">
        <f>HLOOKUP($A8,Count[#All],Z$2,FALSE)</f>
        <v>536</v>
      </c>
      <c r="AA8" s="4">
        <f>HLOOKUP($A8,Count[#All],AA$2,FALSE)</f>
        <v>537</v>
      </c>
      <c r="AB8" s="4">
        <f>HLOOKUP($A8,Count[#All],AB$2,FALSE)</f>
        <v>492</v>
      </c>
      <c r="AC8" s="4">
        <f>HLOOKUP($A8,Count[#All],AC$2,FALSE)</f>
        <v>494</v>
      </c>
      <c r="AD8" s="4">
        <f>HLOOKUP($A8,Count[#All],AD$2,FALSE)</f>
        <v>496</v>
      </c>
    </row>
    <row r="9" spans="1:30" x14ac:dyDescent="0.2">
      <c r="A9" s="2" t="str">
        <f>Info!L6</f>
        <v>WA511</v>
      </c>
      <c r="B9" s="4">
        <f>HLOOKUP($A9,Count[#All],B$2,FALSE)</f>
        <v>101</v>
      </c>
      <c r="C9" s="4">
        <f>HLOOKUP($A9,Count[#All],C$2,FALSE)</f>
        <v>101</v>
      </c>
      <c r="D9" s="4">
        <f>HLOOKUP($A9,Count[#All],D$2,FALSE)</f>
        <v>102</v>
      </c>
      <c r="E9" s="4">
        <f>HLOOKUP($A9,Count[#All],E$2,FALSE)</f>
        <v>102</v>
      </c>
      <c r="F9" s="4">
        <f>HLOOKUP($A9,Count[#All],F$2,FALSE)</f>
        <v>101</v>
      </c>
      <c r="G9" s="4">
        <f>HLOOKUP($A9,Count[#All],G$2,FALSE)</f>
        <v>102</v>
      </c>
      <c r="H9" s="4">
        <f>HLOOKUP($A9,Count[#All],H$2,FALSE)</f>
        <v>102</v>
      </c>
      <c r="I9" s="4">
        <f>HLOOKUP($A9,Count[#All],I$2,FALSE)</f>
        <v>102</v>
      </c>
      <c r="J9" s="4">
        <f>HLOOKUP($A9,Count[#All],J$2,FALSE)</f>
        <v>103</v>
      </c>
      <c r="K9" s="4">
        <f>HLOOKUP($A9,Count[#All],K$2,FALSE)</f>
        <v>103</v>
      </c>
      <c r="L9" s="4">
        <f>HLOOKUP($A9,Count[#All],L$2,FALSE)</f>
        <v>103</v>
      </c>
      <c r="M9" s="4">
        <f>HLOOKUP($A9,Count[#All],M$2,FALSE)</f>
        <v>104</v>
      </c>
      <c r="N9" s="4">
        <f>HLOOKUP($A9,Count[#All],N$2,FALSE)</f>
        <v>104</v>
      </c>
      <c r="O9" s="4">
        <f>HLOOKUP($A9,Count[#All],O$2,FALSE)</f>
        <v>104</v>
      </c>
      <c r="P9" s="4">
        <f>HLOOKUP($A9,Count[#All],P$2,FALSE)</f>
        <v>105</v>
      </c>
      <c r="Q9" s="4">
        <f>HLOOKUP($A9,Count[#All],Q$2,FALSE)</f>
        <v>105</v>
      </c>
      <c r="R9" s="4">
        <f>HLOOKUP($A9,Count[#All],R$2,FALSE)</f>
        <v>106</v>
      </c>
      <c r="S9" s="4">
        <f>HLOOKUP($A9,Count[#All],S$2,FALSE)</f>
        <v>106</v>
      </c>
      <c r="T9" s="4">
        <f>HLOOKUP($A9,Count[#All],T$2,FALSE)</f>
        <v>106</v>
      </c>
      <c r="U9" s="4">
        <f>HLOOKUP($A9,Count[#All],U$2,FALSE)</f>
        <v>107</v>
      </c>
      <c r="V9" s="4">
        <f>HLOOKUP($A9,Count[#All],V$2,FALSE)</f>
        <v>107</v>
      </c>
      <c r="W9" s="4">
        <f>HLOOKUP($A9,Count[#All],W$2,FALSE)</f>
        <v>108</v>
      </c>
      <c r="X9" s="4">
        <f>HLOOKUP($A9,Count[#All],X$2,FALSE)</f>
        <v>108</v>
      </c>
      <c r="Y9" s="4">
        <f>HLOOKUP($A9,Count[#All],Y$2,FALSE)</f>
        <v>108</v>
      </c>
      <c r="Z9" s="4">
        <f>HLOOKUP($A9,Count[#All],Z$2,FALSE)</f>
        <v>109</v>
      </c>
      <c r="AA9" s="4">
        <f>HLOOKUP($A9,Count[#All],AA$2,FALSE)</f>
        <v>109</v>
      </c>
      <c r="AB9" s="4">
        <f>HLOOKUP($A9,Count[#All],AB$2,FALSE)</f>
        <v>101</v>
      </c>
      <c r="AC9" s="4">
        <f>HLOOKUP($A9,Count[#All],AC$2,FALSE)</f>
        <v>102</v>
      </c>
      <c r="AD9" s="4">
        <f>HLOOKUP($A9,Count[#All],AD$2,FALSE)</f>
        <v>103</v>
      </c>
    </row>
    <row r="10" spans="1:30" x14ac:dyDescent="0.2">
      <c r="A10" s="2" t="str">
        <f>Info!L7</f>
        <v>WA570</v>
      </c>
      <c r="B10" s="4">
        <f>HLOOKUP($A10,Count[#All],B$2,FALSE)</f>
        <v>7</v>
      </c>
      <c r="C10" s="4">
        <f>HLOOKUP($A10,Count[#All],C$2,FALSE)</f>
        <v>7</v>
      </c>
      <c r="D10" s="4">
        <f>HLOOKUP($A10,Count[#All],D$2,FALSE)</f>
        <v>7</v>
      </c>
      <c r="E10" s="4">
        <f>HLOOKUP($A10,Count[#All],E$2,FALSE)</f>
        <v>7</v>
      </c>
      <c r="F10" s="4">
        <f>HLOOKUP($A10,Count[#All],F$2,FALSE)</f>
        <v>7</v>
      </c>
      <c r="G10" s="4">
        <f>HLOOKUP($A10,Count[#All],G$2,FALSE)</f>
        <v>7</v>
      </c>
      <c r="H10" s="4">
        <f>HLOOKUP($A10,Count[#All],H$2,FALSE)</f>
        <v>7</v>
      </c>
      <c r="I10" s="4">
        <f>HLOOKUP($A10,Count[#All],I$2,FALSE)</f>
        <v>7</v>
      </c>
      <c r="J10" s="4">
        <f>HLOOKUP($A10,Count[#All],J$2,FALSE)</f>
        <v>7</v>
      </c>
      <c r="K10" s="4">
        <f>HLOOKUP($A10,Count[#All],K$2,FALSE)</f>
        <v>7</v>
      </c>
      <c r="L10" s="4">
        <f>HLOOKUP($A10,Count[#All],L$2,FALSE)</f>
        <v>7</v>
      </c>
      <c r="M10" s="4">
        <f>HLOOKUP($A10,Count[#All],M$2,FALSE)</f>
        <v>7</v>
      </c>
      <c r="N10" s="4">
        <f>HLOOKUP($A10,Count[#All],N$2,FALSE)</f>
        <v>7</v>
      </c>
      <c r="O10" s="4">
        <f>HLOOKUP($A10,Count[#All],O$2,FALSE)</f>
        <v>7</v>
      </c>
      <c r="P10" s="4">
        <f>HLOOKUP($A10,Count[#All],P$2,FALSE)</f>
        <v>7</v>
      </c>
      <c r="Q10" s="4">
        <f>HLOOKUP($A10,Count[#All],Q$2,FALSE)</f>
        <v>7</v>
      </c>
      <c r="R10" s="4">
        <f>HLOOKUP($A10,Count[#All],R$2,FALSE)</f>
        <v>7</v>
      </c>
      <c r="S10" s="4">
        <f>HLOOKUP($A10,Count[#All],S$2,FALSE)</f>
        <v>7</v>
      </c>
      <c r="T10" s="4">
        <f>HLOOKUP($A10,Count[#All],T$2,FALSE)</f>
        <v>7</v>
      </c>
      <c r="U10" s="4">
        <f>HLOOKUP($A10,Count[#All],U$2,FALSE)</f>
        <v>7</v>
      </c>
      <c r="V10" s="4">
        <f>HLOOKUP($A10,Count[#All],V$2,FALSE)</f>
        <v>7</v>
      </c>
      <c r="W10" s="4">
        <f>HLOOKUP($A10,Count[#All],W$2,FALSE)</f>
        <v>7</v>
      </c>
      <c r="X10" s="4">
        <f>HLOOKUP($A10,Count[#All],X$2,FALSE)</f>
        <v>7</v>
      </c>
      <c r="Y10" s="4">
        <f>HLOOKUP($A10,Count[#All],Y$2,FALSE)</f>
        <v>7</v>
      </c>
      <c r="Z10" s="4">
        <f>HLOOKUP($A10,Count[#All],Z$2,FALSE)</f>
        <v>7</v>
      </c>
      <c r="AA10" s="4">
        <f>HLOOKUP($A10,Count[#All],AA$2,FALSE)</f>
        <v>6</v>
      </c>
      <c r="AB10" s="4">
        <f>HLOOKUP($A10,Count[#All],AB$2,FALSE)</f>
        <v>7</v>
      </c>
      <c r="AC10" s="4">
        <f>HLOOKUP($A10,Count[#All],AC$2,FALSE)</f>
        <v>7</v>
      </c>
      <c r="AD10" s="4">
        <f>HLOOKUP($A10,Count[#All],AD$2,FALSE)</f>
        <v>7</v>
      </c>
    </row>
    <row r="11" spans="1:30" x14ac:dyDescent="0.2">
      <c r="A11" s="2" t="str">
        <f>Info!L8</f>
        <v>WA Non-Core</v>
      </c>
      <c r="B11" s="4">
        <f>HLOOKUP($A11,Count[#All],B$2,FALSE)</f>
        <v>175</v>
      </c>
      <c r="C11" s="4">
        <f>HLOOKUP($A11,Count[#All],C$2,FALSE)</f>
        <v>175</v>
      </c>
      <c r="D11" s="4">
        <f>HLOOKUP($A11,Count[#All],D$2,FALSE)</f>
        <v>175</v>
      </c>
      <c r="E11" s="4">
        <f>HLOOKUP($A11,Count[#All],E$2,FALSE)</f>
        <v>175</v>
      </c>
      <c r="F11" s="4">
        <f>HLOOKUP($A11,Count[#All],F$2,FALSE)</f>
        <v>175</v>
      </c>
      <c r="G11" s="4">
        <f>HLOOKUP($A11,Count[#All],G$2,FALSE)</f>
        <v>175</v>
      </c>
      <c r="H11" s="4">
        <f>HLOOKUP($A11,Count[#All],H$2,FALSE)</f>
        <v>175</v>
      </c>
      <c r="I11" s="4">
        <f>HLOOKUP($A11,Count[#All],I$2,FALSE)</f>
        <v>175</v>
      </c>
      <c r="J11" s="4">
        <f>HLOOKUP($A11,Count[#All],J$2,FALSE)</f>
        <v>175</v>
      </c>
      <c r="K11" s="4">
        <f>HLOOKUP($A11,Count[#All],K$2,FALSE)</f>
        <v>175</v>
      </c>
      <c r="L11" s="4">
        <f>HLOOKUP($A11,Count[#All],L$2,FALSE)</f>
        <v>175</v>
      </c>
      <c r="M11" s="4">
        <f>HLOOKUP($A11,Count[#All],M$2,FALSE)</f>
        <v>175</v>
      </c>
      <c r="N11" s="4">
        <f>HLOOKUP($A11,Count[#All],N$2,FALSE)</f>
        <v>175</v>
      </c>
      <c r="O11" s="4">
        <f>HLOOKUP($A11,Count[#All],O$2,FALSE)</f>
        <v>175</v>
      </c>
      <c r="P11" s="4">
        <f>HLOOKUP($A11,Count[#All],P$2,FALSE)</f>
        <v>175</v>
      </c>
      <c r="Q11" s="4">
        <f>HLOOKUP($A11,Count[#All],Q$2,FALSE)</f>
        <v>175</v>
      </c>
      <c r="R11" s="4">
        <f>HLOOKUP($A11,Count[#All],R$2,FALSE)</f>
        <v>175</v>
      </c>
      <c r="S11" s="4">
        <f>HLOOKUP($A11,Count[#All],S$2,FALSE)</f>
        <v>175</v>
      </c>
      <c r="T11" s="4">
        <f>HLOOKUP($A11,Count[#All],T$2,FALSE)</f>
        <v>175</v>
      </c>
      <c r="U11" s="4">
        <f>HLOOKUP($A11,Count[#All],U$2,FALSE)</f>
        <v>175</v>
      </c>
      <c r="V11" s="4">
        <f>HLOOKUP($A11,Count[#All],V$2,FALSE)</f>
        <v>175</v>
      </c>
      <c r="W11" s="4">
        <f>HLOOKUP($A11,Count[#All],W$2,FALSE)</f>
        <v>175</v>
      </c>
      <c r="X11" s="4">
        <f>HLOOKUP($A11,Count[#All],X$2,FALSE)</f>
        <v>175</v>
      </c>
      <c r="Y11" s="4">
        <f>HLOOKUP($A11,Count[#All],Y$2,FALSE)</f>
        <v>175</v>
      </c>
      <c r="Z11" s="4">
        <f>HLOOKUP($A11,Count[#All],Z$2,FALSE)</f>
        <v>175</v>
      </c>
      <c r="AA11" s="4">
        <f>HLOOKUP($A11,Count[#All],AA$2,FALSE)</f>
        <v>175</v>
      </c>
      <c r="AB11" s="4">
        <f>HLOOKUP($A11,Count[#All],AB$2,FALSE)</f>
        <v>175</v>
      </c>
      <c r="AC11" s="4">
        <f>HLOOKUP($A11,Count[#All],AC$2,FALSE)</f>
        <v>175</v>
      </c>
      <c r="AD11" s="4">
        <f>HLOOKUP($A11,Count[#All],AD$2,FALSE)</f>
        <v>175</v>
      </c>
    </row>
    <row r="12" spans="1:30" x14ac:dyDescent="0.2">
      <c r="A12" s="2" t="s">
        <v>2</v>
      </c>
      <c r="B12" s="4">
        <f>SUM(B6:B10)</f>
        <v>220910</v>
      </c>
      <c r="C12" s="4">
        <f t="shared" ref="C12:AD12" si="2">SUM(C6:C10)</f>
        <v>213836</v>
      </c>
      <c r="D12" s="4">
        <f t="shared" si="2"/>
        <v>206786</v>
      </c>
      <c r="E12" s="4">
        <f t="shared" si="2"/>
        <v>199752</v>
      </c>
      <c r="F12" s="4">
        <f t="shared" si="2"/>
        <v>192745</v>
      </c>
      <c r="G12" s="4">
        <f t="shared" si="2"/>
        <v>185763</v>
      </c>
      <c r="H12" s="4">
        <f t="shared" si="2"/>
        <v>178803</v>
      </c>
      <c r="I12" s="4">
        <f t="shared" si="2"/>
        <v>171860</v>
      </c>
      <c r="J12" s="4">
        <f t="shared" si="2"/>
        <v>164943</v>
      </c>
      <c r="K12" s="4">
        <f t="shared" si="2"/>
        <v>158049</v>
      </c>
      <c r="L12" s="4">
        <f t="shared" si="2"/>
        <v>151175</v>
      </c>
      <c r="M12" s="4">
        <f t="shared" si="2"/>
        <v>149069</v>
      </c>
      <c r="N12" s="4">
        <f t="shared" si="2"/>
        <v>146987</v>
      </c>
      <c r="O12" s="4">
        <f t="shared" si="2"/>
        <v>144927</v>
      </c>
      <c r="P12" s="4">
        <f t="shared" si="2"/>
        <v>142887</v>
      </c>
      <c r="Q12" s="4">
        <f t="shared" si="2"/>
        <v>140864</v>
      </c>
      <c r="R12" s="4">
        <f t="shared" si="2"/>
        <v>138865</v>
      </c>
      <c r="S12" s="4">
        <f t="shared" si="2"/>
        <v>136887</v>
      </c>
      <c r="T12" s="4">
        <f t="shared" si="2"/>
        <v>134926</v>
      </c>
      <c r="U12" s="4">
        <f t="shared" si="2"/>
        <v>132983</v>
      </c>
      <c r="V12" s="4">
        <f t="shared" si="2"/>
        <v>131062</v>
      </c>
      <c r="W12" s="4">
        <f t="shared" si="2"/>
        <v>129162</v>
      </c>
      <c r="X12" s="4">
        <f t="shared" si="2"/>
        <v>127279</v>
      </c>
      <c r="Y12" s="4">
        <f t="shared" si="2"/>
        <v>125411</v>
      </c>
      <c r="Z12" s="4">
        <f t="shared" si="2"/>
        <v>123567</v>
      </c>
      <c r="AA12" s="4">
        <f t="shared" si="2"/>
        <v>121739</v>
      </c>
      <c r="AB12" s="4">
        <f t="shared" si="2"/>
        <v>222080</v>
      </c>
      <c r="AC12" s="4">
        <f t="shared" si="2"/>
        <v>217333</v>
      </c>
      <c r="AD12" s="4">
        <f t="shared" si="2"/>
        <v>214259</v>
      </c>
    </row>
    <row r="15" spans="1:30" x14ac:dyDescent="0.2">
      <c r="A15" s="3" t="s">
        <v>19</v>
      </c>
    </row>
    <row r="16" spans="1:30" x14ac:dyDescent="0.2">
      <c r="A16" s="2" t="str">
        <f t="shared" ref="A16:A21" si="3">A6</f>
        <v>WA503</v>
      </c>
      <c r="B16" s="4">
        <f>HLOOKUP($A16,Load[#All],B$2,FALSE)</f>
        <v>12753396.831182688</v>
      </c>
      <c r="C16" s="4">
        <f>HLOOKUP($A16,Load[#All],C$2,FALSE)</f>
        <v>12388700.321078964</v>
      </c>
      <c r="D16" s="4">
        <f>HLOOKUP($A16,Load[#All],D$2,FALSE)</f>
        <v>11846274.267697925</v>
      </c>
      <c r="E16" s="4">
        <f>HLOOKUP($A16,Load[#All],E$2,FALSE)</f>
        <v>11472988.806977089</v>
      </c>
      <c r="F16" s="4">
        <f>HLOOKUP($A16,Load[#All],F$2,FALSE)</f>
        <v>10812006.07657145</v>
      </c>
      <c r="G16" s="4">
        <f>HLOOKUP($A16,Load[#All],G$2,FALSE)</f>
        <v>10514964.645008203</v>
      </c>
      <c r="H16" s="4">
        <f>HLOOKUP($A16,Load[#All],H$2,FALSE)</f>
        <v>9983717.2393204141</v>
      </c>
      <c r="I16" s="4">
        <f>HLOOKUP($A16,Load[#All],I$2,FALSE)</f>
        <v>9681399.3836792577</v>
      </c>
      <c r="J16" s="4">
        <f>HLOOKUP($A16,Load[#All],J$2,FALSE)</f>
        <v>9097206.6926255506</v>
      </c>
      <c r="K16" s="4">
        <f>HLOOKUP($A16,Load[#All],K$2,FALSE)</f>
        <v>8614192.1816119347</v>
      </c>
      <c r="L16" s="4">
        <f>HLOOKUP($A16,Load[#All],L$2,FALSE)</f>
        <v>8258992.602660127</v>
      </c>
      <c r="M16" s="4">
        <f>HLOOKUP($A16,Load[#All],M$2,FALSE)</f>
        <v>8138610.346557077</v>
      </c>
      <c r="N16" s="4">
        <f>HLOOKUP($A16,Load[#All],N$2,FALSE)</f>
        <v>7912380.2429281045</v>
      </c>
      <c r="O16" s="4">
        <f>HLOOKUP($A16,Load[#All],O$2,FALSE)</f>
        <v>7798333.010076778</v>
      </c>
      <c r="P16" s="4">
        <f>HLOOKUP($A16,Load[#All],P$2,FALSE)</f>
        <v>7598623.0618113792</v>
      </c>
      <c r="Q16" s="4">
        <f>HLOOKUP($A16,Load[#All],Q$2,FALSE)</f>
        <v>7518517.572543378</v>
      </c>
      <c r="R16" s="4">
        <f>HLOOKUP($A16,Load[#All],R$2,FALSE)</f>
        <v>7361011.4294410814</v>
      </c>
      <c r="S16" s="4">
        <f>HLOOKUP($A16,Load[#All],S$2,FALSE)</f>
        <v>7247153.6850178195</v>
      </c>
      <c r="T16" s="4">
        <f>HLOOKUP($A16,Load[#All],T$2,FALSE)</f>
        <v>7117518.9719567141</v>
      </c>
      <c r="U16" s="4">
        <f>HLOOKUP($A16,Load[#All],U$2,FALSE)</f>
        <v>6968968.5960376272</v>
      </c>
      <c r="V16" s="4">
        <f>HLOOKUP($A16,Load[#All],V$2,FALSE)</f>
        <v>6770795.128371858</v>
      </c>
      <c r="W16" s="4">
        <f>HLOOKUP($A16,Load[#All],W$2,FALSE)</f>
        <v>6678673.0543396343</v>
      </c>
      <c r="X16" s="4">
        <f>HLOOKUP($A16,Load[#All],X$2,FALSE)</f>
        <v>6654620.1991541116</v>
      </c>
      <c r="Y16" s="4">
        <f>HLOOKUP($A16,Load[#All],Y$2,FALSE)</f>
        <v>6533448.1609616708</v>
      </c>
      <c r="Z16" s="4">
        <f>HLOOKUP($A16,Load[#All],Z$2,FALSE)</f>
        <v>6288795.4608265627</v>
      </c>
      <c r="AA16" s="4">
        <f>HLOOKUP($A16,Load[#All],AA$2,FALSE)</f>
        <v>6277707.0657333462</v>
      </c>
      <c r="AB16" s="4">
        <f>HLOOKUP($A16,Load[#All],AB$2,FALSE)</f>
        <v>12928403.218293454</v>
      </c>
      <c r="AC16" s="4">
        <f>HLOOKUP($A16,Load[#All],AC$2,FALSE)</f>
        <v>12412545.729257129</v>
      </c>
      <c r="AD16" s="4">
        <f>HLOOKUP($A16,Load[#All],AD$2,FALSE)</f>
        <v>12332773.533609614</v>
      </c>
    </row>
    <row r="17" spans="1:33" x14ac:dyDescent="0.2">
      <c r="A17" s="2" t="str">
        <f t="shared" si="3"/>
        <v>WA504</v>
      </c>
      <c r="B17" s="4">
        <f>HLOOKUP($A17,Load[#All],B$2,FALSE)</f>
        <v>9834197.8841703497</v>
      </c>
      <c r="C17" s="4">
        <f>HLOOKUP($A17,Load[#All],C$2,FALSE)</f>
        <v>9787034.2573011871</v>
      </c>
      <c r="D17" s="4">
        <f>HLOOKUP($A17,Load[#All],D$2,FALSE)</f>
        <v>9625243.8414587323</v>
      </c>
      <c r="E17" s="4">
        <f>HLOOKUP($A17,Load[#All],E$2,FALSE)</f>
        <v>9581217.6894388534</v>
      </c>
      <c r="F17" s="4">
        <f>HLOOKUP($A17,Load[#All],F$2,FALSE)</f>
        <v>9328559.7590424456</v>
      </c>
      <c r="G17" s="4">
        <f>HLOOKUP($A17,Load[#All],G$2,FALSE)</f>
        <v>9356695.7572068851</v>
      </c>
      <c r="H17" s="4">
        <f>HLOOKUP($A17,Load[#All],H$2,FALSE)</f>
        <v>9186884.0859303437</v>
      </c>
      <c r="I17" s="4">
        <f>HLOOKUP($A17,Load[#All],I$2,FALSE)</f>
        <v>9209821.1523992028</v>
      </c>
      <c r="J17" s="4">
        <f>HLOOKUP($A17,Load[#All],J$2,FALSE)</f>
        <v>8997805.8424121886</v>
      </c>
      <c r="K17" s="4">
        <f>HLOOKUP($A17,Load[#All],K$2,FALSE)</f>
        <v>8869088.4767419789</v>
      </c>
      <c r="L17" s="4">
        <f>HLOOKUP($A17,Load[#All],L$2,FALSE)</f>
        <v>8853073.4316858351</v>
      </c>
      <c r="M17" s="4">
        <f>HLOOKUP($A17,Load[#All],M$2,FALSE)</f>
        <v>8771168.044343112</v>
      </c>
      <c r="N17" s="4">
        <f>HLOOKUP($A17,Load[#All],N$2,FALSE)</f>
        <v>8583427.747446131</v>
      </c>
      <c r="O17" s="4">
        <f>HLOOKUP($A17,Load[#All],O$2,FALSE)</f>
        <v>8496986.7887255084</v>
      </c>
      <c r="P17" s="4">
        <f>HLOOKUP($A17,Load[#All],P$2,FALSE)</f>
        <v>8342411.4159206674</v>
      </c>
      <c r="Q17" s="4">
        <f>HLOOKUP($A17,Load[#All],Q$2,FALSE)</f>
        <v>8299586.5308371233</v>
      </c>
      <c r="R17" s="4">
        <f>HLOOKUP($A17,Load[#All],R$2,FALSE)</f>
        <v>8173762.8653917992</v>
      </c>
      <c r="S17" s="4">
        <f>HLOOKUP($A17,Load[#All],S$2,FALSE)</f>
        <v>8089993.7593973009</v>
      </c>
      <c r="T17" s="4">
        <f>HLOOKUP($A17,Load[#All],T$2,FALSE)</f>
        <v>7997290.3512419583</v>
      </c>
      <c r="U17" s="4">
        <f>HLOOKUP($A17,Load[#All],U$2,FALSE)</f>
        <v>7906646.4446752435</v>
      </c>
      <c r="V17" s="4">
        <f>HLOOKUP($A17,Load[#All],V$2,FALSE)</f>
        <v>7742377.5321610551</v>
      </c>
      <c r="W17" s="4">
        <f>HLOOKUP($A17,Load[#All],W$2,FALSE)</f>
        <v>7669144.5984234978</v>
      </c>
      <c r="X17" s="4">
        <f>HLOOKUP($A17,Load[#All],X$2,FALSE)</f>
        <v>7665701.6601037718</v>
      </c>
      <c r="Y17" s="4">
        <f>HLOOKUP($A17,Load[#All],Y$2,FALSE)</f>
        <v>7587193.1908373944</v>
      </c>
      <c r="Z17" s="4">
        <f>HLOOKUP($A17,Load[#All],Z$2,FALSE)</f>
        <v>7367977.4349257993</v>
      </c>
      <c r="AA17" s="4">
        <f>HLOOKUP($A17,Load[#All],AA$2,FALSE)</f>
        <v>7394053.5724560712</v>
      </c>
      <c r="AB17" s="4">
        <f>HLOOKUP($A17,Load[#All],AB$2,FALSE)</f>
        <v>9957240.9327077959</v>
      </c>
      <c r="AC17" s="4">
        <f>HLOOKUP($A17,Load[#All],AC$2,FALSE)</f>
        <v>9814387.0116889961</v>
      </c>
      <c r="AD17" s="4">
        <f>HLOOKUP($A17,Load[#All],AD$2,FALSE)</f>
        <v>9953603.5491489824</v>
      </c>
    </row>
    <row r="18" spans="1:33" x14ac:dyDescent="0.2">
      <c r="A18" s="2" t="str">
        <f t="shared" si="3"/>
        <v>WA505</v>
      </c>
      <c r="B18" s="4">
        <f>HLOOKUP($A18,Load[#All],B$2,FALSE)</f>
        <v>1376706.0582279474</v>
      </c>
      <c r="C18" s="4">
        <f>HLOOKUP($A18,Load[#All],C$2,FALSE)</f>
        <v>1394924.1376229525</v>
      </c>
      <c r="D18" s="4">
        <f>HLOOKUP($A18,Load[#All],D$2,FALSE)</f>
        <v>1402536.0087602173</v>
      </c>
      <c r="E18" s="4">
        <f>HLOOKUP($A18,Load[#All],E$2,FALSE)</f>
        <v>1415564.4648065432</v>
      </c>
      <c r="F18" s="4">
        <f>HLOOKUP($A18,Load[#All],F$2,FALSE)</f>
        <v>1391890.0984774006</v>
      </c>
      <c r="G18" s="4">
        <f>HLOOKUP($A18,Load[#All],G$2,FALSE)</f>
        <v>1410844.4979155806</v>
      </c>
      <c r="H18" s="4">
        <f>HLOOKUP($A18,Load[#All],H$2,FALSE)</f>
        <v>1406199.2642059047</v>
      </c>
      <c r="I18" s="4">
        <f>HLOOKUP($A18,Load[#All],I$2,FALSE)</f>
        <v>1429815.6029880799</v>
      </c>
      <c r="J18" s="4">
        <f>HLOOKUP($A18,Load[#All],J$2,FALSE)</f>
        <v>1420112.7191428517</v>
      </c>
      <c r="K18" s="4">
        <f>HLOOKUP($A18,Load[#All],K$2,FALSE)</f>
        <v>1416223.4881474664</v>
      </c>
      <c r="L18" s="4">
        <f>HLOOKUP($A18,Load[#All],L$2,FALSE)</f>
        <v>1435033.9164893867</v>
      </c>
      <c r="M18" s="4">
        <f>HLOOKUP($A18,Load[#All],M$2,FALSE)</f>
        <v>1445982.6282972223</v>
      </c>
      <c r="N18" s="4">
        <f>HLOOKUP($A18,Load[#All],N$2,FALSE)</f>
        <v>1437007.4859347998</v>
      </c>
      <c r="O18" s="4">
        <f>HLOOKUP($A18,Load[#All],O$2,FALSE)</f>
        <v>1436775.2453040194</v>
      </c>
      <c r="P18" s="4">
        <f>HLOOKUP($A18,Load[#All],P$2,FALSE)</f>
        <v>1435653.3653881794</v>
      </c>
      <c r="Q18" s="4">
        <f>HLOOKUP($A18,Load[#All],Q$2,FALSE)</f>
        <v>1442689.85483052</v>
      </c>
      <c r="R18" s="4">
        <f>HLOOKUP($A18,Load[#All],R$2,FALSE)</f>
        <v>1440922.8510700038</v>
      </c>
      <c r="S18" s="4">
        <f>HLOOKUP($A18,Load[#All],S$2,FALSE)</f>
        <v>1437954.0640634918</v>
      </c>
      <c r="T18" s="4">
        <f>HLOOKUP($A18,Load[#All],T$2,FALSE)</f>
        <v>1442192.1588842475</v>
      </c>
      <c r="U18" s="4">
        <f>HLOOKUP($A18,Load[#All],U$2,FALSE)</f>
        <v>1413836.8817088935</v>
      </c>
      <c r="V18" s="4">
        <f>HLOOKUP($A18,Load[#All],V$2,FALSE)</f>
        <v>1399460.5497468594</v>
      </c>
      <c r="W18" s="4">
        <f>HLOOKUP($A18,Load[#All],W$2,FALSE)</f>
        <v>1406160.2421137521</v>
      </c>
      <c r="X18" s="4">
        <f>HLOOKUP($A18,Load[#All],X$2,FALSE)</f>
        <v>1433260.2934054276</v>
      </c>
      <c r="Y18" s="4">
        <f>HLOOKUP($A18,Load[#All],Y$2,FALSE)</f>
        <v>1434025.5521787785</v>
      </c>
      <c r="Z18" s="4">
        <f>HLOOKUP($A18,Load[#All],Z$2,FALSE)</f>
        <v>1403849.8170647195</v>
      </c>
      <c r="AA18" s="4">
        <f>HLOOKUP($A18,Load[#All],AA$2,FALSE)</f>
        <v>1414835.4115160394</v>
      </c>
      <c r="AB18" s="4">
        <f>HLOOKUP($A18,Load[#All],AB$2,FALSE)</f>
        <v>1384668.5857393919</v>
      </c>
      <c r="AC18" s="4">
        <f>HLOOKUP($A18,Load[#All],AC$2,FALSE)</f>
        <v>1379253.1949753077</v>
      </c>
      <c r="AD18" s="4">
        <f>HLOOKUP($A18,Load[#All],AD$2,FALSE)</f>
        <v>1399087.0930901689</v>
      </c>
    </row>
    <row r="19" spans="1:33" x14ac:dyDescent="0.2">
      <c r="A19" s="2" t="str">
        <f t="shared" si="3"/>
        <v>WA511</v>
      </c>
      <c r="B19" s="4">
        <f>HLOOKUP($A19,Load[#All],B$2,FALSE)</f>
        <v>1920420.0419157937</v>
      </c>
      <c r="C19" s="4">
        <f>HLOOKUP($A19,Load[#All],C$2,FALSE)</f>
        <v>1968154.3553563803</v>
      </c>
      <c r="D19" s="4">
        <f>HLOOKUP($A19,Load[#All],D$2,FALSE)</f>
        <v>1996945.2029920844</v>
      </c>
      <c r="E19" s="4">
        <f>HLOOKUP($A19,Load[#All],E$2,FALSE)</f>
        <v>2033745.4545797925</v>
      </c>
      <c r="F19" s="4">
        <f>HLOOKUP($A19,Load[#All],F$2,FALSE)</f>
        <v>2002872.209674506</v>
      </c>
      <c r="G19" s="4">
        <f>HLOOKUP($A19,Load[#All],G$2,FALSE)</f>
        <v>2037205.2928350074</v>
      </c>
      <c r="H19" s="4">
        <f>HLOOKUP($A19,Load[#All],H$2,FALSE)</f>
        <v>2039623.36068461</v>
      </c>
      <c r="I19" s="4">
        <f>HLOOKUP($A19,Load[#All],I$2,FALSE)</f>
        <v>2100519.3497393127</v>
      </c>
      <c r="J19" s="4">
        <f>HLOOKUP($A19,Load[#All],J$2,FALSE)</f>
        <v>2099366.7635353617</v>
      </c>
      <c r="K19" s="4">
        <f>HLOOKUP($A19,Load[#All],K$2,FALSE)</f>
        <v>2097355.877446773</v>
      </c>
      <c r="L19" s="4">
        <f>HLOOKUP($A19,Load[#All],L$2,FALSE)</f>
        <v>2149494.1662481437</v>
      </c>
      <c r="M19" s="4">
        <f>HLOOKUP($A19,Load[#All],M$2,FALSE)</f>
        <v>2182944.0137661221</v>
      </c>
      <c r="N19" s="4">
        <f>HLOOKUP($A19,Load[#All],N$2,FALSE)</f>
        <v>2183273.5641019261</v>
      </c>
      <c r="O19" s="4">
        <f>HLOOKUP($A19,Load[#All],O$2,FALSE)</f>
        <v>2199717.5131747946</v>
      </c>
      <c r="P19" s="4">
        <f>HLOOKUP($A19,Load[#All],P$2,FALSE)</f>
        <v>2208200.2685320182</v>
      </c>
      <c r="Q19" s="4">
        <f>HLOOKUP($A19,Load[#All],Q$2,FALSE)</f>
        <v>2233696.5660975189</v>
      </c>
      <c r="R19" s="4">
        <f>HLOOKUP($A19,Load[#All],R$2,FALSE)</f>
        <v>2240260.0004152204</v>
      </c>
      <c r="S19" s="4">
        <f>HLOOKUP($A19,Load[#All],S$2,FALSE)</f>
        <v>2254915.7122474257</v>
      </c>
      <c r="T19" s="4">
        <f>HLOOKUP($A19,Load[#All],T$2,FALSE)</f>
        <v>2273013.9497532165</v>
      </c>
      <c r="U19" s="4">
        <f>HLOOKUP($A19,Load[#All],U$2,FALSE)</f>
        <v>2184151.7603995167</v>
      </c>
      <c r="V19" s="4">
        <f>HLOOKUP($A19,Load[#All],V$2,FALSE)</f>
        <v>2162556.5909136492</v>
      </c>
      <c r="W19" s="4">
        <f>HLOOKUP($A19,Load[#All],W$2,FALSE)</f>
        <v>2201347.1310800835</v>
      </c>
      <c r="X19" s="4">
        <f>HLOOKUP($A19,Load[#All],X$2,FALSE)</f>
        <v>2288494.5069858017</v>
      </c>
      <c r="Y19" s="4">
        <f>HLOOKUP($A19,Load[#All],Y$2,FALSE)</f>
        <v>2288467.7791434266</v>
      </c>
      <c r="Z19" s="4">
        <f>HLOOKUP($A19,Load[#All],Z$2,FALSE)</f>
        <v>2230187.473781365</v>
      </c>
      <c r="AA19" s="4">
        <f>HLOOKUP($A19,Load[#All],AA$2,FALSE)</f>
        <v>2253526.0356299281</v>
      </c>
      <c r="AB19" s="4">
        <f>HLOOKUP($A19,Load[#All],AB$2,FALSE)</f>
        <v>1940190.0332634225</v>
      </c>
      <c r="AC19" s="4">
        <f>HLOOKUP($A19,Load[#All],AC$2,FALSE)</f>
        <v>1960502.945186629</v>
      </c>
      <c r="AD19" s="4">
        <f>HLOOKUP($A19,Load[#All],AD$2,FALSE)</f>
        <v>2015883.2506879661</v>
      </c>
    </row>
    <row r="20" spans="1:33" x14ac:dyDescent="0.2">
      <c r="A20" s="2" t="str">
        <f t="shared" si="3"/>
        <v>WA570</v>
      </c>
      <c r="B20" s="4">
        <f>HLOOKUP($A20,Load[#All],B$2,FALSE)</f>
        <v>175163.96015363996</v>
      </c>
      <c r="C20" s="4">
        <f>HLOOKUP($A20,Load[#All],C$2,FALSE)</f>
        <v>176643.02037173274</v>
      </c>
      <c r="D20" s="4">
        <f>HLOOKUP($A20,Load[#All],D$2,FALSE)</f>
        <v>175819.20749525953</v>
      </c>
      <c r="E20" s="4">
        <f>HLOOKUP($A20,Load[#All],E$2,FALSE)</f>
        <v>175768.57037069372</v>
      </c>
      <c r="F20" s="4">
        <f>HLOOKUP($A20,Load[#All],F$2,FALSE)</f>
        <v>172493.59462732464</v>
      </c>
      <c r="G20" s="4">
        <f>HLOOKUP($A20,Load[#All],G$2,FALSE)</f>
        <v>175139.03929322603</v>
      </c>
      <c r="H20" s="4">
        <f>HLOOKUP($A20,Load[#All],H$2,FALSE)</f>
        <v>174107.8631115907</v>
      </c>
      <c r="I20" s="4">
        <f>HLOOKUP($A20,Load[#All],I$2,FALSE)</f>
        <v>175951.36056759593</v>
      </c>
      <c r="J20" s="4">
        <f>HLOOKUP($A20,Load[#All],J$2,FALSE)</f>
        <v>173848.1320977498</v>
      </c>
      <c r="K20" s="4">
        <f>HLOOKUP($A20,Load[#All],K$2,FALSE)</f>
        <v>172569.96179826016</v>
      </c>
      <c r="L20" s="4">
        <f>HLOOKUP($A20,Load[#All],L$2,FALSE)</f>
        <v>174455.98173857588</v>
      </c>
      <c r="M20" s="4">
        <f>HLOOKUP($A20,Load[#All],M$2,FALSE)</f>
        <v>174395.31428839956</v>
      </c>
      <c r="N20" s="4">
        <f>HLOOKUP($A20,Load[#All],N$2,FALSE)</f>
        <v>172297.23844001055</v>
      </c>
      <c r="O20" s="4">
        <f>HLOOKUP($A20,Load[#All],O$2,FALSE)</f>
        <v>172206.56606301491</v>
      </c>
      <c r="P20" s="4">
        <f>HLOOKUP($A20,Load[#All],P$2,FALSE)</f>
        <v>170412.44898207096</v>
      </c>
      <c r="Q20" s="4">
        <f>HLOOKUP($A20,Load[#All],Q$2,FALSE)</f>
        <v>171328.86670597611</v>
      </c>
      <c r="R20" s="4">
        <f>HLOOKUP($A20,Load[#All],R$2,FALSE)</f>
        <v>170237.75383593183</v>
      </c>
      <c r="S20" s="4">
        <f>HLOOKUP($A20,Load[#All],S$2,FALSE)</f>
        <v>170691.02526270933</v>
      </c>
      <c r="T20" s="4">
        <f>HLOOKUP($A20,Load[#All],T$2,FALSE)</f>
        <v>170043.53839186346</v>
      </c>
      <c r="U20" s="4">
        <f>HLOOKUP($A20,Load[#All],U$2,FALSE)</f>
        <v>169709.36102636007</v>
      </c>
      <c r="V20" s="4">
        <f>HLOOKUP($A20,Load[#All],V$2,FALSE)</f>
        <v>167880.6840010848</v>
      </c>
      <c r="W20" s="4">
        <f>HLOOKUP($A20,Load[#All],W$2,FALSE)</f>
        <v>168072.18226587493</v>
      </c>
      <c r="X20" s="4">
        <f>HLOOKUP($A20,Load[#All],X$2,FALSE)</f>
        <v>169667.37244157487</v>
      </c>
      <c r="Y20" s="4">
        <f>HLOOKUP($A20,Load[#All],Y$2,FALSE)</f>
        <v>169237.28000966017</v>
      </c>
      <c r="Z20" s="4">
        <f>HLOOKUP($A20,Load[#All],Z$2,FALSE)</f>
        <v>166580.25857148209</v>
      </c>
      <c r="AA20" s="4">
        <f>HLOOKUP($A20,Load[#All],AA$2,FALSE)</f>
        <v>168446.15428627672</v>
      </c>
      <c r="AB20" s="4">
        <f>HLOOKUP($A20,Load[#All],AB$2,FALSE)</f>
        <v>177373.31078931916</v>
      </c>
      <c r="AC20" s="4">
        <f>HLOOKUP($A20,Load[#All],AC$2,FALSE)</f>
        <v>173994.0501674822</v>
      </c>
      <c r="AD20" s="4">
        <f>HLOOKUP($A20,Load[#All],AD$2,FALSE)</f>
        <v>175774.67714984962</v>
      </c>
    </row>
    <row r="21" spans="1:33" x14ac:dyDescent="0.2">
      <c r="A21" s="2" t="str">
        <f t="shared" si="3"/>
        <v>WA Non-Core</v>
      </c>
      <c r="B21" s="4">
        <f>HLOOKUP($A21,Load[#All],B$2,FALSE)</f>
        <v>10518950.673131667</v>
      </c>
      <c r="C21" s="4">
        <f>HLOOKUP($A21,Load[#All],C$2,FALSE)</f>
        <v>10571545.426497309</v>
      </c>
      <c r="D21" s="4">
        <f>HLOOKUP($A21,Load[#All],D$2,FALSE)</f>
        <v>10624403.153629787</v>
      </c>
      <c r="E21" s="4">
        <f>HLOOKUP($A21,Load[#All],E$2,FALSE)</f>
        <v>10677525.169397939</v>
      </c>
      <c r="F21" s="4">
        <f>HLOOKUP($A21,Load[#All],F$2,FALSE)</f>
        <v>10730912.795244936</v>
      </c>
      <c r="G21" s="4">
        <f>HLOOKUP($A21,Load[#All],G$2,FALSE)</f>
        <v>10784567.359221166</v>
      </c>
      <c r="H21" s="4">
        <f>HLOOKUP($A21,Load[#All],H$2,FALSE)</f>
        <v>10838490.196017269</v>
      </c>
      <c r="I21" s="4">
        <f>HLOOKUP($A21,Load[#All],I$2,FALSE)</f>
        <v>10892682.646997347</v>
      </c>
      <c r="J21" s="4">
        <f>HLOOKUP($A21,Load[#All],J$2,FALSE)</f>
        <v>10947146.060232339</v>
      </c>
      <c r="K21" s="4">
        <f>HLOOKUP($A21,Load[#All],K$2,FALSE)</f>
        <v>11001881.79053349</v>
      </c>
      <c r="L21" s="4">
        <f>HLOOKUP($A21,Load[#All],L$2,FALSE)</f>
        <v>11056891.199486161</v>
      </c>
      <c r="M21" s="4">
        <f>HLOOKUP($A21,Load[#All],M$2,FALSE)</f>
        <v>11112175.655483589</v>
      </c>
      <c r="N21" s="4">
        <f>HLOOKUP($A21,Load[#All],N$2,FALSE)</f>
        <v>11167736.533761002</v>
      </c>
      <c r="O21" s="4">
        <f>HLOOKUP($A21,Load[#All],O$2,FALSE)</f>
        <v>11223575.216429804</v>
      </c>
      <c r="P21" s="4">
        <f>HLOOKUP($A21,Load[#All],P$2,FALSE)</f>
        <v>11279693.092511948</v>
      </c>
      <c r="Q21" s="4">
        <f>HLOOKUP($A21,Load[#All],Q$2,FALSE)</f>
        <v>11336091.557974521</v>
      </c>
      <c r="R21" s="4">
        <f>HLOOKUP($A21,Load[#All],R$2,FALSE)</f>
        <v>11392772.015764382</v>
      </c>
      <c r="S21" s="4">
        <f>HLOOKUP($A21,Load[#All],S$2,FALSE)</f>
        <v>11449735.875843199</v>
      </c>
      <c r="T21" s="4">
        <f>HLOOKUP($A21,Load[#All],T$2,FALSE)</f>
        <v>11506984.555222422</v>
      </c>
      <c r="U21" s="4">
        <f>HLOOKUP($A21,Load[#All],U$2,FALSE)</f>
        <v>11564519.477998547</v>
      </c>
      <c r="V21" s="4">
        <f>HLOOKUP($A21,Load[#All],V$2,FALSE)</f>
        <v>11622342.075388523</v>
      </c>
      <c r="W21" s="4">
        <f>HLOOKUP($A21,Load[#All],W$2,FALSE)</f>
        <v>11680453.785765473</v>
      </c>
      <c r="X21" s="4">
        <f>HLOOKUP($A21,Load[#All],X$2,FALSE)</f>
        <v>11738856.054694291</v>
      </c>
      <c r="Y21" s="4">
        <f>HLOOKUP($A21,Load[#All],Y$2,FALSE)</f>
        <v>11797550.334967755</v>
      </c>
      <c r="Z21" s="4">
        <f>HLOOKUP($A21,Load[#All],Z$2,FALSE)</f>
        <v>11856538.086642582</v>
      </c>
      <c r="AA21" s="4">
        <f>HLOOKUP($A21,Load[#All],AA$2,FALSE)</f>
        <v>11915820.777075823</v>
      </c>
      <c r="AB21" s="4">
        <f>HLOOKUP($A21,Load[#All],AB$2,FALSE)</f>
        <v>10518950.673131667</v>
      </c>
      <c r="AC21" s="4">
        <f>HLOOKUP($A21,Load[#All],AC$2,FALSE)</f>
        <v>10571545.426497309</v>
      </c>
      <c r="AD21" s="4">
        <f>HLOOKUP($A21,Load[#All],AD$2,FALSE)</f>
        <v>10624403.153629787</v>
      </c>
    </row>
    <row r="22" spans="1:33" x14ac:dyDescent="0.2">
      <c r="A22" s="2" t="s">
        <v>2</v>
      </c>
      <c r="B22" s="4">
        <f t="shared" ref="B22:AD22" si="4">SUM(B16:B20)</f>
        <v>26059884.775650419</v>
      </c>
      <c r="C22" s="4">
        <f t="shared" si="4"/>
        <v>25715456.091731217</v>
      </c>
      <c r="D22" s="4">
        <f t="shared" si="4"/>
        <v>25046818.528404221</v>
      </c>
      <c r="E22" s="4">
        <f t="shared" si="4"/>
        <v>24679284.98617297</v>
      </c>
      <c r="F22" s="4">
        <f t="shared" si="4"/>
        <v>23707821.738393128</v>
      </c>
      <c r="G22" s="4">
        <f t="shared" si="4"/>
        <v>23494849.232258901</v>
      </c>
      <c r="H22" s="4">
        <f t="shared" si="4"/>
        <v>22790531.813252863</v>
      </c>
      <c r="I22" s="4">
        <f t="shared" si="4"/>
        <v>22597506.849373449</v>
      </c>
      <c r="J22" s="4">
        <f t="shared" si="4"/>
        <v>21788340.149813704</v>
      </c>
      <c r="K22" s="4">
        <f t="shared" si="4"/>
        <v>21169429.985746417</v>
      </c>
      <c r="L22" s="4">
        <f t="shared" si="4"/>
        <v>20871050.098822065</v>
      </c>
      <c r="M22" s="4">
        <f t="shared" si="4"/>
        <v>20713100.347251929</v>
      </c>
      <c r="N22" s="4">
        <f t="shared" si="4"/>
        <v>20288386.278850973</v>
      </c>
      <c r="O22" s="4">
        <f t="shared" si="4"/>
        <v>20104019.123344116</v>
      </c>
      <c r="P22" s="4">
        <f t="shared" si="4"/>
        <v>19755300.560634319</v>
      </c>
      <c r="Q22" s="4">
        <f t="shared" si="4"/>
        <v>19665819.391014516</v>
      </c>
      <c r="R22" s="4">
        <f t="shared" si="4"/>
        <v>19386194.900154039</v>
      </c>
      <c r="S22" s="4">
        <f t="shared" si="4"/>
        <v>19200708.245988745</v>
      </c>
      <c r="T22" s="4">
        <f t="shared" si="4"/>
        <v>19000058.970227998</v>
      </c>
      <c r="U22" s="4">
        <f t="shared" si="4"/>
        <v>18643313.043847643</v>
      </c>
      <c r="V22" s="4">
        <f t="shared" si="4"/>
        <v>18243070.485194508</v>
      </c>
      <c r="W22" s="4">
        <f t="shared" si="4"/>
        <v>18123397.20822284</v>
      </c>
      <c r="X22" s="4">
        <f t="shared" si="4"/>
        <v>18211744.03209069</v>
      </c>
      <c r="Y22" s="4">
        <f t="shared" si="4"/>
        <v>18012371.963130932</v>
      </c>
      <c r="Z22" s="4">
        <f t="shared" si="4"/>
        <v>17457390.445169929</v>
      </c>
      <c r="AA22" s="4">
        <f t="shared" si="4"/>
        <v>17508568.239621658</v>
      </c>
      <c r="AB22" s="4">
        <f t="shared" si="4"/>
        <v>26387876.080793388</v>
      </c>
      <c r="AC22" s="4">
        <f t="shared" si="4"/>
        <v>25740682.931275547</v>
      </c>
      <c r="AD22" s="4">
        <f t="shared" si="4"/>
        <v>25877122.103686582</v>
      </c>
    </row>
    <row r="25" spans="1:33" x14ac:dyDescent="0.2">
      <c r="A25" s="6" t="s">
        <v>53</v>
      </c>
    </row>
    <row r="26" spans="1:33" x14ac:dyDescent="0.2">
      <c r="A26" s="2" t="s">
        <v>54</v>
      </c>
      <c r="B26" s="7">
        <f>HLOOKUP($A$2,RR_Costs[#All],B$3,FALSE)</f>
        <v>184218292.26255873</v>
      </c>
      <c r="C26" s="7">
        <f>HLOOKUP($A$2,RR_Costs[#All],C$3,FALSE)</f>
        <v>199743459.56029737</v>
      </c>
      <c r="D26" s="7">
        <f>HLOOKUP($A$2,RR_Costs[#All],D$3,FALSE)</f>
        <v>214451518.04771236</v>
      </c>
      <c r="E26" s="7">
        <f>HLOOKUP($A$2,RR_Costs[#All],E$3,FALSE)</f>
        <v>235541960.67929032</v>
      </c>
      <c r="F26" s="7">
        <f>HLOOKUP($A$2,RR_Costs[#All],F$3,FALSE)</f>
        <v>255961198.54747218</v>
      </c>
      <c r="G26" s="7">
        <f>HLOOKUP($A$2,RR_Costs[#All],G$3,FALSE)</f>
        <v>250798290.67867726</v>
      </c>
      <c r="H26" s="7">
        <f>HLOOKUP($A$2,RR_Costs[#All],H$3,FALSE)</f>
        <v>229329561.81989571</v>
      </c>
      <c r="I26" s="7">
        <f>HLOOKUP($A$2,RR_Costs[#All],I$3,FALSE)</f>
        <v>242644827.21496671</v>
      </c>
      <c r="J26" s="7">
        <f>HLOOKUP($A$2,RR_Costs[#All],J$3,FALSE)</f>
        <v>245165631.34268236</v>
      </c>
      <c r="K26" s="7">
        <f>HLOOKUP($A$2,RR_Costs[#All],K$3,FALSE)</f>
        <v>244633665.03101349</v>
      </c>
      <c r="L26" s="7">
        <f>HLOOKUP($A$2,RR_Costs[#All],L$3,FALSE)</f>
        <v>268314825.56097895</v>
      </c>
      <c r="M26" s="7">
        <f>HLOOKUP($A$2,RR_Costs[#All],M$3,FALSE)</f>
        <v>314521648.39087975</v>
      </c>
      <c r="N26" s="7">
        <f>HLOOKUP($A$2,RR_Costs[#All],N$3,FALSE)</f>
        <v>327839589.908732</v>
      </c>
      <c r="O26" s="7">
        <f>HLOOKUP($A$2,RR_Costs[#All],O$3,FALSE)</f>
        <v>337333903.82934362</v>
      </c>
      <c r="P26" s="7">
        <f>HLOOKUP($A$2,RR_Costs[#All],P$3,FALSE)</f>
        <v>347132332.88402361</v>
      </c>
      <c r="Q26" s="7">
        <f>HLOOKUP($A$2,RR_Costs[#All],Q$3,FALSE)</f>
        <v>357807963.94828963</v>
      </c>
      <c r="R26" s="7">
        <f>HLOOKUP($A$2,RR_Costs[#All],R$3,FALSE)</f>
        <v>369000758.09468454</v>
      </c>
      <c r="S26" s="7">
        <f>HLOOKUP($A$2,RR_Costs[#All],S$3,FALSE)</f>
        <v>382494856.37630403</v>
      </c>
      <c r="T26" s="7">
        <f>HLOOKUP($A$2,RR_Costs[#All],T$3,FALSE)</f>
        <v>408865514.89019549</v>
      </c>
      <c r="U26" s="7">
        <f>HLOOKUP($A$2,RR_Costs[#All],U$3,FALSE)</f>
        <v>460103458.3066439</v>
      </c>
      <c r="V26" s="7">
        <f>HLOOKUP($A$2,RR_Costs[#All],V$3,FALSE)</f>
        <v>451878842.42070556</v>
      </c>
      <c r="W26" s="7">
        <f>HLOOKUP($A$2,RR_Costs[#All],W$3,FALSE)</f>
        <v>424300727.40438157</v>
      </c>
      <c r="X26" s="7">
        <f>HLOOKUP($A$2,RR_Costs[#All],X$3,FALSE)</f>
        <v>424300727.40438157</v>
      </c>
      <c r="Y26" s="7">
        <f>HLOOKUP($A$2,RR_Costs[#All],Y$3,FALSE)</f>
        <v>424300727.40438157</v>
      </c>
      <c r="Z26" s="7">
        <f>HLOOKUP($A$2,RR_Costs[#All],Z$3,FALSE)</f>
        <v>424300727.40438157</v>
      </c>
      <c r="AA26" s="7">
        <f>HLOOKUP($A$2,RR_Costs[#All],AA$3,FALSE)</f>
        <v>424300727.40438157</v>
      </c>
      <c r="AB26" s="7">
        <f>HLOOKUP($A$2,RR_Costs[#All],AB$3,FALSE)</f>
        <v>42669814.725012228</v>
      </c>
      <c r="AC26" s="7">
        <f>HLOOKUP($A$2,RR_Costs[#All],AC$3,FALSE)</f>
        <v>46698914.889166713</v>
      </c>
      <c r="AD26" s="7">
        <f>HLOOKUP($A$2,RR_Costs[#All],AD$3,FALSE)</f>
        <v>50550724.01453606</v>
      </c>
    </row>
    <row r="29" spans="1:33" x14ac:dyDescent="0.2">
      <c r="A29" s="6" t="s">
        <v>42</v>
      </c>
      <c r="C29" s="2">
        <f t="shared" ref="C29:AD29" si="5">C1</f>
        <v>2026</v>
      </c>
      <c r="D29" s="2">
        <f t="shared" si="5"/>
        <v>2027</v>
      </c>
      <c r="E29" s="2">
        <f t="shared" si="5"/>
        <v>2028</v>
      </c>
      <c r="F29" s="2">
        <f t="shared" si="5"/>
        <v>2029</v>
      </c>
      <c r="G29" s="2">
        <f t="shared" si="5"/>
        <v>2030</v>
      </c>
      <c r="H29" s="2">
        <f t="shared" si="5"/>
        <v>2031</v>
      </c>
      <c r="I29" s="2">
        <f t="shared" si="5"/>
        <v>2032</v>
      </c>
      <c r="J29" s="2">
        <f t="shared" si="5"/>
        <v>2033</v>
      </c>
      <c r="K29" s="2">
        <f t="shared" si="5"/>
        <v>2034</v>
      </c>
      <c r="L29" s="2">
        <f t="shared" si="5"/>
        <v>2035</v>
      </c>
      <c r="M29" s="2">
        <f t="shared" si="5"/>
        <v>2036</v>
      </c>
      <c r="N29" s="2">
        <f t="shared" si="5"/>
        <v>2037</v>
      </c>
      <c r="O29" s="2">
        <f t="shared" si="5"/>
        <v>2038</v>
      </c>
      <c r="P29" s="2">
        <f t="shared" si="5"/>
        <v>2039</v>
      </c>
      <c r="Q29" s="2">
        <f t="shared" si="5"/>
        <v>2040</v>
      </c>
      <c r="R29" s="2">
        <f t="shared" si="5"/>
        <v>2041</v>
      </c>
      <c r="S29" s="2">
        <f t="shared" si="5"/>
        <v>2042</v>
      </c>
      <c r="T29" s="2">
        <f t="shared" si="5"/>
        <v>2043</v>
      </c>
      <c r="U29" s="2">
        <f t="shared" si="5"/>
        <v>2044</v>
      </c>
      <c r="V29" s="2">
        <f t="shared" si="5"/>
        <v>2045</v>
      </c>
      <c r="W29" s="2">
        <f t="shared" si="5"/>
        <v>2046</v>
      </c>
      <c r="X29" s="2">
        <f t="shared" si="5"/>
        <v>2047</v>
      </c>
      <c r="Y29" s="2">
        <f t="shared" si="5"/>
        <v>2048</v>
      </c>
      <c r="Z29" s="2">
        <f t="shared" si="5"/>
        <v>2049</v>
      </c>
      <c r="AA29" s="2">
        <f t="shared" si="5"/>
        <v>2050</v>
      </c>
      <c r="AB29" s="2" t="e">
        <f t="shared" si="5"/>
        <v>#REF!</v>
      </c>
      <c r="AC29" s="2" t="e">
        <f t="shared" si="5"/>
        <v>#REF!</v>
      </c>
      <c r="AD29" s="2" t="e">
        <f t="shared" si="5"/>
        <v>#REF!</v>
      </c>
      <c r="AF29" s="2" t="s">
        <v>21</v>
      </c>
      <c r="AG29" s="2">
        <v>1</v>
      </c>
    </row>
    <row r="30" spans="1:33" x14ac:dyDescent="0.2">
      <c r="A30" s="2" t="str">
        <f>A16</f>
        <v>WA503</v>
      </c>
      <c r="B30" s="7" t="e" cm="1" vm="1">
        <f t="array" aca="1" ref="B30" ca="1">_xlfn.ANCHORARRAY(Info!N3)</f>
        <v>#VALUE!</v>
      </c>
      <c r="C30" s="7" t="e" vm="2">
        <f t="shared" ref="C30:AD34" ca="1" si="6">(((C16/C$22*C$26)/C6/12)+$B30)</f>
        <v>#VALUE!</v>
      </c>
      <c r="D30" s="7" t="e" vm="2">
        <f t="shared" ca="1" si="6"/>
        <v>#VALUE!</v>
      </c>
      <c r="E30" s="7" t="e" vm="2">
        <f t="shared" ca="1" si="6"/>
        <v>#VALUE!</v>
      </c>
      <c r="F30" s="7" t="e" vm="2">
        <f t="shared" ca="1" si="6"/>
        <v>#VALUE!</v>
      </c>
      <c r="G30" s="7" t="e" vm="2">
        <f t="shared" ca="1" si="6"/>
        <v>#VALUE!</v>
      </c>
      <c r="H30" s="7" t="e" vm="2">
        <f t="shared" ca="1" si="6"/>
        <v>#VALUE!</v>
      </c>
      <c r="I30" s="7" t="e" vm="2">
        <f t="shared" ca="1" si="6"/>
        <v>#VALUE!</v>
      </c>
      <c r="J30" s="7" t="e" vm="2">
        <f t="shared" ca="1" si="6"/>
        <v>#VALUE!</v>
      </c>
      <c r="K30" s="7" t="e" vm="2">
        <f t="shared" ca="1" si="6"/>
        <v>#VALUE!</v>
      </c>
      <c r="L30" s="7" t="e" vm="2">
        <f t="shared" ca="1" si="6"/>
        <v>#VALUE!</v>
      </c>
      <c r="M30" s="7" t="e" vm="2">
        <f t="shared" ca="1" si="6"/>
        <v>#VALUE!</v>
      </c>
      <c r="N30" s="7" t="e" vm="2">
        <f t="shared" ca="1" si="6"/>
        <v>#VALUE!</v>
      </c>
      <c r="O30" s="7" t="e" vm="2">
        <f t="shared" ca="1" si="6"/>
        <v>#VALUE!</v>
      </c>
      <c r="P30" s="7" t="e" vm="2">
        <f t="shared" ca="1" si="6"/>
        <v>#VALUE!</v>
      </c>
      <c r="Q30" s="7" t="e" vm="2">
        <f t="shared" ca="1" si="6"/>
        <v>#VALUE!</v>
      </c>
      <c r="R30" s="7" t="e" vm="2">
        <f t="shared" ca="1" si="6"/>
        <v>#VALUE!</v>
      </c>
      <c r="S30" s="7" t="e" vm="2">
        <f t="shared" ca="1" si="6"/>
        <v>#VALUE!</v>
      </c>
      <c r="T30" s="7" t="e" vm="2">
        <f t="shared" ca="1" si="6"/>
        <v>#VALUE!</v>
      </c>
      <c r="U30" s="7" t="e" vm="2">
        <f t="shared" ca="1" si="6"/>
        <v>#VALUE!</v>
      </c>
      <c r="V30" s="7" t="e" vm="2">
        <f t="shared" ca="1" si="6"/>
        <v>#VALUE!</v>
      </c>
      <c r="W30" s="7" t="e" vm="2">
        <f t="shared" ca="1" si="6"/>
        <v>#VALUE!</v>
      </c>
      <c r="X30" s="7" t="e" vm="2">
        <f t="shared" ca="1" si="6"/>
        <v>#VALUE!</v>
      </c>
      <c r="Y30" s="7" t="e" vm="2">
        <f t="shared" ca="1" si="6"/>
        <v>#VALUE!</v>
      </c>
      <c r="Z30" s="7" t="e" vm="2">
        <f t="shared" ca="1" si="6"/>
        <v>#VALUE!</v>
      </c>
      <c r="AA30" s="7" t="e" vm="2">
        <f t="shared" ca="1" si="6"/>
        <v>#VALUE!</v>
      </c>
      <c r="AB30" s="7" t="e" vm="2">
        <f t="shared" ca="1" si="6"/>
        <v>#VALUE!</v>
      </c>
      <c r="AC30" s="7" t="e" vm="2">
        <f t="shared" ca="1" si="6"/>
        <v>#VALUE!</v>
      </c>
      <c r="AD30" s="7" t="e" vm="2">
        <f t="shared" ca="1" si="6"/>
        <v>#VALUE!</v>
      </c>
      <c r="AF30" s="2" t="str">
        <f>A30</f>
        <v>WA503</v>
      </c>
      <c r="AG30" s="2">
        <v>2</v>
      </c>
    </row>
    <row r="31" spans="1:33" x14ac:dyDescent="0.2">
      <c r="A31" s="2" t="str">
        <f>A17</f>
        <v>WA504</v>
      </c>
      <c r="B31" s="7"/>
      <c r="C31" s="7">
        <f t="shared" si="6"/>
        <v>232.04362617975949</v>
      </c>
      <c r="D31" s="7">
        <f t="shared" si="6"/>
        <v>254.0932568677882</v>
      </c>
      <c r="E31" s="7">
        <f t="shared" si="6"/>
        <v>284.79853812615153</v>
      </c>
      <c r="F31" s="7">
        <f t="shared" si="6"/>
        <v>316.83552864759901</v>
      </c>
      <c r="G31" s="7">
        <f t="shared" si="6"/>
        <v>317.37862552169901</v>
      </c>
      <c r="H31" s="7">
        <f t="shared" si="6"/>
        <v>296.71376826006264</v>
      </c>
      <c r="I31" s="7">
        <f t="shared" si="6"/>
        <v>320.62445552694942</v>
      </c>
      <c r="J31" s="7">
        <f t="shared" si="6"/>
        <v>331.56699277541139</v>
      </c>
      <c r="K31" s="7">
        <f t="shared" si="6"/>
        <v>339.03313950573983</v>
      </c>
      <c r="L31" s="7">
        <f t="shared" si="6"/>
        <v>380.29160704397731</v>
      </c>
      <c r="M31" s="7">
        <f t="shared" si="6"/>
        <v>449.5319141798181</v>
      </c>
      <c r="N31" s="7">
        <f t="shared" si="6"/>
        <v>472.86687783699608</v>
      </c>
      <c r="O31" s="7">
        <f t="shared" si="6"/>
        <v>490.97952450854876</v>
      </c>
      <c r="P31" s="7">
        <f t="shared" si="6"/>
        <v>509.90509364743031</v>
      </c>
      <c r="Q31" s="7">
        <f t="shared" si="6"/>
        <v>530.58310136911803</v>
      </c>
      <c r="R31" s="7">
        <f t="shared" si="6"/>
        <v>552.17581275608711</v>
      </c>
      <c r="S31" s="7">
        <f t="shared" si="6"/>
        <v>577.73284403766718</v>
      </c>
      <c r="T31" s="7">
        <f t="shared" si="6"/>
        <v>623.18058380087416</v>
      </c>
      <c r="U31" s="7">
        <f t="shared" si="6"/>
        <v>713.72772704154556</v>
      </c>
      <c r="V31" s="7">
        <f t="shared" si="6"/>
        <v>708.5562585577145</v>
      </c>
      <c r="W31" s="7">
        <f t="shared" si="6"/>
        <v>670.05603720251554</v>
      </c>
      <c r="X31" s="7">
        <f t="shared" si="6"/>
        <v>673.25988717394409</v>
      </c>
      <c r="Y31" s="7">
        <f t="shared" si="6"/>
        <v>680.54400894105277</v>
      </c>
      <c r="Z31" s="7">
        <f t="shared" si="6"/>
        <v>688.78352912641333</v>
      </c>
      <c r="AA31" s="7">
        <f t="shared" si="6"/>
        <v>696.14096898710432</v>
      </c>
      <c r="AB31" s="7">
        <f t="shared" si="6"/>
        <v>48.412689281404987</v>
      </c>
      <c r="AC31" s="7">
        <f t="shared" si="6"/>
        <v>53.536968366098932</v>
      </c>
      <c r="AD31" s="7">
        <f t="shared" si="6"/>
        <v>58.125200343387412</v>
      </c>
      <c r="AF31" s="2" t="str">
        <f>A31</f>
        <v>WA504</v>
      </c>
      <c r="AG31" s="2">
        <v>3</v>
      </c>
    </row>
    <row r="32" spans="1:33" x14ac:dyDescent="0.2">
      <c r="A32" s="2" t="str">
        <f>A18</f>
        <v>WA505</v>
      </c>
      <c r="B32" s="7"/>
      <c r="C32" s="7">
        <f t="shared" si="6"/>
        <v>1827.7665731663694</v>
      </c>
      <c r="D32" s="7">
        <f t="shared" si="6"/>
        <v>2017.5655480463226</v>
      </c>
      <c r="E32" s="7">
        <f t="shared" si="6"/>
        <v>2260.7616417048803</v>
      </c>
      <c r="F32" s="7">
        <f t="shared" si="6"/>
        <v>2504.5873171024741</v>
      </c>
      <c r="G32" s="7">
        <f t="shared" si="6"/>
        <v>2500.0350381452677</v>
      </c>
      <c r="H32" s="7">
        <f t="shared" si="6"/>
        <v>2339.5948980007088</v>
      </c>
      <c r="I32" s="7">
        <f t="shared" si="6"/>
        <v>2528.4756742050081</v>
      </c>
      <c r="J32" s="7">
        <f t="shared" si="6"/>
        <v>2621.2793155734685</v>
      </c>
      <c r="K32" s="7">
        <f t="shared" si="6"/>
        <v>2674.1602463591985</v>
      </c>
      <c r="L32" s="7">
        <f t="shared" si="6"/>
        <v>3002.6957411443977</v>
      </c>
      <c r="M32" s="7">
        <f t="shared" si="6"/>
        <v>3559.7880790950489</v>
      </c>
      <c r="N32" s="7">
        <f t="shared" si="6"/>
        <v>3750.0924611034811</v>
      </c>
      <c r="O32" s="7">
        <f t="shared" si="6"/>
        <v>3878.4208649221073</v>
      </c>
      <c r="P32" s="7">
        <f t="shared" si="6"/>
        <v>4050.5352398690607</v>
      </c>
      <c r="Q32" s="7">
        <f t="shared" si="6"/>
        <v>4198.478802260217</v>
      </c>
      <c r="R32" s="7">
        <f t="shared" si="6"/>
        <v>4370.1110953786156</v>
      </c>
      <c r="S32" s="7">
        <f t="shared" si="6"/>
        <v>4546.8728942742155</v>
      </c>
      <c r="T32" s="7">
        <f t="shared" si="6"/>
        <v>4916.7901531318012</v>
      </c>
      <c r="U32" s="7">
        <f t="shared" si="6"/>
        <v>5507.0186040350382</v>
      </c>
      <c r="V32" s="7">
        <f t="shared" si="6"/>
        <v>5450.3904650961422</v>
      </c>
      <c r="W32" s="7">
        <f t="shared" si="6"/>
        <v>5166.4617061161034</v>
      </c>
      <c r="X32" s="7">
        <f t="shared" si="6"/>
        <v>5220.8215980527584</v>
      </c>
      <c r="Y32" s="7">
        <f t="shared" si="6"/>
        <v>5271.5369666516781</v>
      </c>
      <c r="Z32" s="7">
        <f t="shared" si="6"/>
        <v>5304.8006121671033</v>
      </c>
      <c r="AA32" s="7">
        <f t="shared" si="6"/>
        <v>5320.7583162019464</v>
      </c>
      <c r="AB32" s="7">
        <f t="shared" si="6"/>
        <v>379.24146167196909</v>
      </c>
      <c r="AC32" s="7">
        <f t="shared" si="6"/>
        <v>422.10697430209399</v>
      </c>
      <c r="AD32" s="7">
        <f t="shared" si="6"/>
        <v>459.19085752078121</v>
      </c>
      <c r="AF32" s="2" t="str">
        <f>A32</f>
        <v>WA505</v>
      </c>
      <c r="AG32" s="2">
        <v>4</v>
      </c>
    </row>
    <row r="33" spans="1:33" x14ac:dyDescent="0.2">
      <c r="A33" s="2" t="str">
        <f>A19</f>
        <v>WA511</v>
      </c>
      <c r="B33" s="7"/>
      <c r="C33" s="7">
        <f t="shared" si="6"/>
        <v>12613.478519901941</v>
      </c>
      <c r="D33" s="7">
        <f t="shared" si="6"/>
        <v>13968.870321914161</v>
      </c>
      <c r="E33" s="7">
        <f t="shared" si="6"/>
        <v>15858.090437638808</v>
      </c>
      <c r="F33" s="7">
        <f t="shared" si="6"/>
        <v>17841.571422742723</v>
      </c>
      <c r="G33" s="7">
        <f t="shared" si="6"/>
        <v>17766.639399536656</v>
      </c>
      <c r="H33" s="7">
        <f t="shared" si="6"/>
        <v>16767.72495139785</v>
      </c>
      <c r="I33" s="7">
        <f t="shared" si="6"/>
        <v>18427.048519363652</v>
      </c>
      <c r="J33" s="7">
        <f t="shared" si="6"/>
        <v>19111.962660031579</v>
      </c>
      <c r="K33" s="7">
        <f t="shared" si="6"/>
        <v>19609.237847256441</v>
      </c>
      <c r="L33" s="7">
        <f t="shared" si="6"/>
        <v>22357.23899938574</v>
      </c>
      <c r="M33" s="7">
        <f t="shared" si="6"/>
        <v>26560.328740158413</v>
      </c>
      <c r="N33" s="7">
        <f t="shared" si="6"/>
        <v>28268.805885975718</v>
      </c>
      <c r="O33" s="7">
        <f t="shared" si="6"/>
        <v>29575.318527887564</v>
      </c>
      <c r="P33" s="7">
        <f t="shared" si="6"/>
        <v>30794.938329875786</v>
      </c>
      <c r="Q33" s="7">
        <f t="shared" si="6"/>
        <v>32254.59460632833</v>
      </c>
      <c r="R33" s="7">
        <f t="shared" si="6"/>
        <v>33523.240837879544</v>
      </c>
      <c r="S33" s="7">
        <f t="shared" si="6"/>
        <v>35314.377258842258</v>
      </c>
      <c r="T33" s="7">
        <f t="shared" si="6"/>
        <v>38453.911556005485</v>
      </c>
      <c r="U33" s="7">
        <f t="shared" si="6"/>
        <v>41980.749973525417</v>
      </c>
      <c r="V33" s="7">
        <f t="shared" si="6"/>
        <v>41718.292892826947</v>
      </c>
      <c r="W33" s="7">
        <f t="shared" si="6"/>
        <v>39766.530129617087</v>
      </c>
      <c r="X33" s="7">
        <f t="shared" si="6"/>
        <v>41140.267525473355</v>
      </c>
      <c r="Y33" s="7">
        <f t="shared" si="6"/>
        <v>41595.147636475398</v>
      </c>
      <c r="Z33" s="7">
        <f t="shared" si="6"/>
        <v>41440.795087104525</v>
      </c>
      <c r="AA33" s="7">
        <f t="shared" si="6"/>
        <v>41752.066840601881</v>
      </c>
      <c r="AB33" s="7">
        <f t="shared" si="6"/>
        <v>2588.5584189701153</v>
      </c>
      <c r="AC33" s="7">
        <f t="shared" si="6"/>
        <v>2905.8474119169846</v>
      </c>
      <c r="AD33" s="7">
        <f t="shared" si="6"/>
        <v>3186.0919902490855</v>
      </c>
      <c r="AF33" s="2" t="str">
        <f>A33</f>
        <v>WA511</v>
      </c>
      <c r="AG33" s="2">
        <v>5</v>
      </c>
    </row>
    <row r="34" spans="1:33" x14ac:dyDescent="0.2">
      <c r="A34" s="2" t="str">
        <f>A20</f>
        <v>WA570</v>
      </c>
      <c r="B34" s="7"/>
      <c r="C34" s="7">
        <f t="shared" si="6"/>
        <v>16334.112111949862</v>
      </c>
      <c r="D34" s="7">
        <f t="shared" si="6"/>
        <v>17921.055620651889</v>
      </c>
      <c r="E34" s="7">
        <f t="shared" si="6"/>
        <v>19970.900462291807</v>
      </c>
      <c r="F34" s="7">
        <f t="shared" si="6"/>
        <v>22170.534762027575</v>
      </c>
      <c r="G34" s="7">
        <f t="shared" si="6"/>
        <v>22256.43427286539</v>
      </c>
      <c r="H34" s="7">
        <f t="shared" si="6"/>
        <v>20856.656136621845</v>
      </c>
      <c r="I34" s="7">
        <f t="shared" si="6"/>
        <v>22491.781403639969</v>
      </c>
      <c r="J34" s="7">
        <f t="shared" si="6"/>
        <v>23287.677836178696</v>
      </c>
      <c r="K34" s="7">
        <f t="shared" si="6"/>
        <v>23740.670176059521</v>
      </c>
      <c r="L34" s="7">
        <f t="shared" si="6"/>
        <v>26699.734849525212</v>
      </c>
      <c r="M34" s="7">
        <f t="shared" si="6"/>
        <v>31525.42570946171</v>
      </c>
      <c r="N34" s="7">
        <f t="shared" si="6"/>
        <v>33144.610780568117</v>
      </c>
      <c r="O34" s="7">
        <f t="shared" si="6"/>
        <v>34399.135174270363</v>
      </c>
      <c r="P34" s="7">
        <f t="shared" si="6"/>
        <v>35647.859470653937</v>
      </c>
      <c r="Q34" s="7">
        <f t="shared" si="6"/>
        <v>37109.851157744466</v>
      </c>
      <c r="R34" s="7">
        <f t="shared" si="6"/>
        <v>38575.474617824191</v>
      </c>
      <c r="S34" s="7">
        <f t="shared" si="6"/>
        <v>40479.929894440975</v>
      </c>
      <c r="T34" s="7">
        <f t="shared" si="6"/>
        <v>43561.856575639336</v>
      </c>
      <c r="U34" s="7">
        <f t="shared" si="6"/>
        <v>49860.762747934001</v>
      </c>
      <c r="V34" s="7">
        <f t="shared" si="6"/>
        <v>49504.595400296683</v>
      </c>
      <c r="W34" s="7">
        <f t="shared" si="6"/>
        <v>46843.649237162907</v>
      </c>
      <c r="X34" s="7">
        <f t="shared" si="6"/>
        <v>47058.847496126458</v>
      </c>
      <c r="Y34" s="7">
        <f t="shared" si="6"/>
        <v>47459.113340210431</v>
      </c>
      <c r="Z34" s="7">
        <f t="shared" si="6"/>
        <v>48199.074241638824</v>
      </c>
      <c r="AA34" s="7">
        <f t="shared" si="6"/>
        <v>56695.912168685521</v>
      </c>
      <c r="AB34" s="7">
        <f t="shared" si="6"/>
        <v>3414.4857739508134</v>
      </c>
      <c r="AC34" s="7">
        <f t="shared" si="6"/>
        <v>3757.8707242420096</v>
      </c>
      <c r="AD34" s="7">
        <f t="shared" si="6"/>
        <v>4087.7885979300299</v>
      </c>
      <c r="AF34" s="2" t="str">
        <f>A34</f>
        <v>WA570</v>
      </c>
      <c r="AG34" s="2">
        <v>6</v>
      </c>
    </row>
    <row r="35" spans="1:33" x14ac:dyDescent="0.2">
      <c r="C35" s="7"/>
      <c r="D35" s="7"/>
    </row>
    <row r="36" spans="1:33" x14ac:dyDescent="0.2">
      <c r="A36" s="2">
        <v>1</v>
      </c>
      <c r="B36" s="2">
        <v>2</v>
      </c>
      <c r="C36" s="2">
        <v>3</v>
      </c>
      <c r="D36" s="2">
        <v>4</v>
      </c>
      <c r="E36" s="2">
        <v>5</v>
      </c>
      <c r="F36" s="2">
        <v>6</v>
      </c>
      <c r="G36" s="2">
        <v>7</v>
      </c>
      <c r="H36" s="2">
        <v>8</v>
      </c>
      <c r="I36" s="2">
        <v>9</v>
      </c>
      <c r="J36" s="2">
        <v>10</v>
      </c>
      <c r="K36" s="2">
        <v>11</v>
      </c>
      <c r="L36" s="2">
        <v>12</v>
      </c>
      <c r="M36" s="2">
        <v>13</v>
      </c>
      <c r="N36" s="2">
        <v>14</v>
      </c>
      <c r="O36" s="2">
        <v>15</v>
      </c>
      <c r="P36" s="2">
        <v>16</v>
      </c>
      <c r="Q36" s="2">
        <v>17</v>
      </c>
      <c r="R36" s="2">
        <v>18</v>
      </c>
      <c r="S36" s="2">
        <v>19</v>
      </c>
      <c r="T36" s="2">
        <v>20</v>
      </c>
      <c r="U36" s="2">
        <v>21</v>
      </c>
      <c r="V36" s="2">
        <v>22</v>
      </c>
      <c r="W36" s="2">
        <v>23</v>
      </c>
      <c r="X36" s="2">
        <v>24</v>
      </c>
      <c r="Y36" s="2">
        <v>25</v>
      </c>
      <c r="Z36" s="2">
        <v>26</v>
      </c>
      <c r="AA36" s="2">
        <v>27</v>
      </c>
      <c r="AB36" s="2">
        <v>28</v>
      </c>
      <c r="AC36" s="2">
        <v>29</v>
      </c>
      <c r="AD36" s="2">
        <v>30</v>
      </c>
    </row>
    <row r="37" spans="1:33" x14ac:dyDescent="0.2">
      <c r="B37" s="7"/>
    </row>
    <row r="38" spans="1:33" x14ac:dyDescent="0.2">
      <c r="A38" s="2" t="s">
        <v>10</v>
      </c>
      <c r="B38" s="4">
        <f t="shared" ref="B38:AD42" si="7">B6</f>
        <v>192734</v>
      </c>
      <c r="C38" s="4">
        <f t="shared" si="7"/>
        <v>185933</v>
      </c>
      <c r="D38" s="4">
        <f t="shared" si="7"/>
        <v>179153</v>
      </c>
      <c r="E38" s="4">
        <f t="shared" si="7"/>
        <v>172388</v>
      </c>
      <c r="F38" s="4">
        <f t="shared" si="7"/>
        <v>165647</v>
      </c>
      <c r="G38" s="4">
        <f t="shared" si="7"/>
        <v>158927</v>
      </c>
      <c r="H38" s="4">
        <f t="shared" si="7"/>
        <v>152227</v>
      </c>
      <c r="I38" s="4">
        <f t="shared" si="7"/>
        <v>145542</v>
      </c>
      <c r="J38" s="4">
        <f t="shared" si="7"/>
        <v>138879</v>
      </c>
      <c r="K38" s="4">
        <f t="shared" si="7"/>
        <v>132237</v>
      </c>
      <c r="L38" s="4">
        <f t="shared" si="7"/>
        <v>125613</v>
      </c>
      <c r="M38" s="4">
        <f t="shared" si="7"/>
        <v>123754</v>
      </c>
      <c r="N38" s="4">
        <f t="shared" si="7"/>
        <v>121917</v>
      </c>
      <c r="O38" s="4">
        <f t="shared" si="7"/>
        <v>120099</v>
      </c>
      <c r="P38" s="4">
        <f t="shared" si="7"/>
        <v>118299</v>
      </c>
      <c r="Q38" s="4">
        <f t="shared" si="7"/>
        <v>116514</v>
      </c>
      <c r="R38" s="4">
        <f t="shared" si="7"/>
        <v>114749</v>
      </c>
      <c r="S38" s="4">
        <f t="shared" si="7"/>
        <v>113003</v>
      </c>
      <c r="T38" s="4">
        <f t="shared" si="7"/>
        <v>111274</v>
      </c>
      <c r="U38" s="4">
        <f t="shared" si="7"/>
        <v>109558</v>
      </c>
      <c r="V38" s="4">
        <f t="shared" si="7"/>
        <v>107863</v>
      </c>
      <c r="W38" s="4">
        <f t="shared" si="7"/>
        <v>106186</v>
      </c>
      <c r="X38" s="4">
        <f t="shared" si="7"/>
        <v>104525</v>
      </c>
      <c r="Y38" s="4">
        <f t="shared" si="7"/>
        <v>102877</v>
      </c>
      <c r="Z38" s="4">
        <f t="shared" si="7"/>
        <v>101249</v>
      </c>
      <c r="AA38" s="4">
        <f t="shared" si="7"/>
        <v>99637</v>
      </c>
      <c r="AB38" s="4">
        <f t="shared" si="7"/>
        <v>193765</v>
      </c>
      <c r="AC38" s="4">
        <f t="shared" si="7"/>
        <v>189015</v>
      </c>
      <c r="AD38" s="4">
        <f t="shared" si="7"/>
        <v>185776</v>
      </c>
    </row>
    <row r="39" spans="1:33" x14ac:dyDescent="0.2">
      <c r="A39" s="2" t="s">
        <v>11</v>
      </c>
      <c r="B39" s="4">
        <f t="shared" si="7"/>
        <v>27576</v>
      </c>
      <c r="C39" s="4">
        <f t="shared" si="7"/>
        <v>27301</v>
      </c>
      <c r="D39" s="4">
        <f t="shared" si="7"/>
        <v>27028</v>
      </c>
      <c r="E39" s="4">
        <f t="shared" si="7"/>
        <v>26757</v>
      </c>
      <c r="F39" s="4">
        <f t="shared" si="7"/>
        <v>26490</v>
      </c>
      <c r="G39" s="4">
        <f t="shared" si="7"/>
        <v>26225</v>
      </c>
      <c r="H39" s="4">
        <f t="shared" si="7"/>
        <v>25963</v>
      </c>
      <c r="I39" s="4">
        <f t="shared" si="7"/>
        <v>25703</v>
      </c>
      <c r="J39" s="4">
        <f t="shared" si="7"/>
        <v>25446</v>
      </c>
      <c r="K39" s="4">
        <f t="shared" si="7"/>
        <v>25192</v>
      </c>
      <c r="L39" s="4">
        <f t="shared" si="7"/>
        <v>24940</v>
      </c>
      <c r="M39" s="4">
        <f t="shared" si="7"/>
        <v>24690</v>
      </c>
      <c r="N39" s="4">
        <f t="shared" si="7"/>
        <v>24443</v>
      </c>
      <c r="O39" s="4">
        <f t="shared" si="7"/>
        <v>24199</v>
      </c>
      <c r="P39" s="4">
        <f t="shared" si="7"/>
        <v>23957</v>
      </c>
      <c r="Q39" s="4">
        <f t="shared" si="7"/>
        <v>23717</v>
      </c>
      <c r="R39" s="4">
        <f t="shared" si="7"/>
        <v>23480</v>
      </c>
      <c r="S39" s="4">
        <f t="shared" si="7"/>
        <v>23246</v>
      </c>
      <c r="T39" s="4">
        <f t="shared" si="7"/>
        <v>23013</v>
      </c>
      <c r="U39" s="4">
        <f t="shared" si="7"/>
        <v>22783</v>
      </c>
      <c r="V39" s="4">
        <f t="shared" si="7"/>
        <v>22555</v>
      </c>
      <c r="W39" s="4">
        <f t="shared" si="7"/>
        <v>22330</v>
      </c>
      <c r="X39" s="4">
        <f t="shared" si="7"/>
        <v>22106</v>
      </c>
      <c r="Y39" s="4">
        <f t="shared" si="7"/>
        <v>21885</v>
      </c>
      <c r="Z39" s="4">
        <f t="shared" si="7"/>
        <v>21666</v>
      </c>
      <c r="AA39" s="4">
        <f t="shared" si="7"/>
        <v>21450</v>
      </c>
      <c r="AB39" s="4">
        <f t="shared" si="7"/>
        <v>27715</v>
      </c>
      <c r="AC39" s="4">
        <f t="shared" si="7"/>
        <v>27715</v>
      </c>
      <c r="AD39" s="4">
        <f t="shared" si="7"/>
        <v>27877</v>
      </c>
    </row>
    <row r="40" spans="1:33" x14ac:dyDescent="0.2">
      <c r="A40" s="2" t="s">
        <v>12</v>
      </c>
      <c r="B40" s="4">
        <f t="shared" si="7"/>
        <v>492</v>
      </c>
      <c r="C40" s="4">
        <f t="shared" si="7"/>
        <v>494</v>
      </c>
      <c r="D40" s="4">
        <f t="shared" si="7"/>
        <v>496</v>
      </c>
      <c r="E40" s="4">
        <f t="shared" si="7"/>
        <v>498</v>
      </c>
      <c r="F40" s="4">
        <f t="shared" si="7"/>
        <v>500</v>
      </c>
      <c r="G40" s="4">
        <f t="shared" si="7"/>
        <v>502</v>
      </c>
      <c r="H40" s="4">
        <f t="shared" si="7"/>
        <v>504</v>
      </c>
      <c r="I40" s="4">
        <f t="shared" si="7"/>
        <v>506</v>
      </c>
      <c r="J40" s="4">
        <f t="shared" si="7"/>
        <v>508</v>
      </c>
      <c r="K40" s="4">
        <f t="shared" si="7"/>
        <v>510</v>
      </c>
      <c r="L40" s="4">
        <f t="shared" si="7"/>
        <v>512</v>
      </c>
      <c r="M40" s="4">
        <f t="shared" si="7"/>
        <v>514</v>
      </c>
      <c r="N40" s="4">
        <f t="shared" si="7"/>
        <v>516</v>
      </c>
      <c r="O40" s="4">
        <f t="shared" si="7"/>
        <v>518</v>
      </c>
      <c r="P40" s="4">
        <f t="shared" si="7"/>
        <v>519</v>
      </c>
      <c r="Q40" s="4">
        <f t="shared" si="7"/>
        <v>521</v>
      </c>
      <c r="R40" s="4">
        <f t="shared" si="7"/>
        <v>523</v>
      </c>
      <c r="S40" s="4">
        <f t="shared" si="7"/>
        <v>525</v>
      </c>
      <c r="T40" s="4">
        <f t="shared" si="7"/>
        <v>526</v>
      </c>
      <c r="U40" s="4">
        <f t="shared" si="7"/>
        <v>528</v>
      </c>
      <c r="V40" s="4">
        <f t="shared" si="7"/>
        <v>530</v>
      </c>
      <c r="W40" s="4">
        <f t="shared" si="7"/>
        <v>531</v>
      </c>
      <c r="X40" s="4">
        <f t="shared" si="7"/>
        <v>533</v>
      </c>
      <c r="Y40" s="4">
        <f t="shared" si="7"/>
        <v>534</v>
      </c>
      <c r="Z40" s="4">
        <f t="shared" si="7"/>
        <v>536</v>
      </c>
      <c r="AA40" s="4">
        <f t="shared" si="7"/>
        <v>537</v>
      </c>
      <c r="AB40" s="4">
        <f t="shared" si="7"/>
        <v>492</v>
      </c>
      <c r="AC40" s="4">
        <f t="shared" si="7"/>
        <v>494</v>
      </c>
      <c r="AD40" s="4">
        <f t="shared" si="7"/>
        <v>496</v>
      </c>
    </row>
    <row r="41" spans="1:33" x14ac:dyDescent="0.2">
      <c r="A41" s="2" t="s">
        <v>61</v>
      </c>
      <c r="B41" s="4">
        <f t="shared" si="7"/>
        <v>101</v>
      </c>
      <c r="C41" s="4">
        <f t="shared" si="7"/>
        <v>101</v>
      </c>
      <c r="D41" s="4">
        <f t="shared" si="7"/>
        <v>102</v>
      </c>
      <c r="E41" s="4">
        <f t="shared" si="7"/>
        <v>102</v>
      </c>
      <c r="F41" s="4">
        <f t="shared" si="7"/>
        <v>101</v>
      </c>
      <c r="G41" s="4">
        <f t="shared" si="7"/>
        <v>102</v>
      </c>
      <c r="H41" s="4">
        <f t="shared" si="7"/>
        <v>102</v>
      </c>
      <c r="I41" s="4">
        <f t="shared" si="7"/>
        <v>102</v>
      </c>
      <c r="J41" s="4">
        <f t="shared" si="7"/>
        <v>103</v>
      </c>
      <c r="K41" s="4">
        <f t="shared" si="7"/>
        <v>103</v>
      </c>
      <c r="L41" s="4">
        <f t="shared" si="7"/>
        <v>103</v>
      </c>
      <c r="M41" s="4">
        <f t="shared" si="7"/>
        <v>104</v>
      </c>
      <c r="N41" s="4">
        <f t="shared" si="7"/>
        <v>104</v>
      </c>
      <c r="O41" s="4">
        <f t="shared" si="7"/>
        <v>104</v>
      </c>
      <c r="P41" s="4">
        <f t="shared" si="7"/>
        <v>105</v>
      </c>
      <c r="Q41" s="4">
        <f t="shared" si="7"/>
        <v>105</v>
      </c>
      <c r="R41" s="4">
        <f t="shared" si="7"/>
        <v>106</v>
      </c>
      <c r="S41" s="4">
        <f t="shared" si="7"/>
        <v>106</v>
      </c>
      <c r="T41" s="4">
        <f t="shared" si="7"/>
        <v>106</v>
      </c>
      <c r="U41" s="4">
        <f t="shared" si="7"/>
        <v>107</v>
      </c>
      <c r="V41" s="4">
        <f t="shared" si="7"/>
        <v>107</v>
      </c>
      <c r="W41" s="4">
        <f t="shared" si="7"/>
        <v>108</v>
      </c>
      <c r="X41" s="4">
        <f t="shared" si="7"/>
        <v>108</v>
      </c>
      <c r="Y41" s="4">
        <f t="shared" si="7"/>
        <v>108</v>
      </c>
      <c r="Z41" s="4">
        <f t="shared" si="7"/>
        <v>109</v>
      </c>
      <c r="AA41" s="4">
        <f t="shared" si="7"/>
        <v>109</v>
      </c>
      <c r="AB41" s="4">
        <f t="shared" si="7"/>
        <v>101</v>
      </c>
      <c r="AC41" s="4">
        <f t="shared" si="7"/>
        <v>102</v>
      </c>
      <c r="AD41" s="4">
        <f t="shared" si="7"/>
        <v>103</v>
      </c>
    </row>
    <row r="42" spans="1:33" x14ac:dyDescent="0.2">
      <c r="A42" s="2" t="s">
        <v>13</v>
      </c>
      <c r="B42" s="4">
        <f t="shared" si="7"/>
        <v>7</v>
      </c>
      <c r="C42" s="4">
        <f t="shared" si="7"/>
        <v>7</v>
      </c>
      <c r="D42" s="4">
        <f t="shared" si="7"/>
        <v>7</v>
      </c>
      <c r="E42" s="4">
        <f t="shared" si="7"/>
        <v>7</v>
      </c>
      <c r="F42" s="4">
        <f t="shared" si="7"/>
        <v>7</v>
      </c>
      <c r="G42" s="4">
        <f t="shared" si="7"/>
        <v>7</v>
      </c>
      <c r="H42" s="4">
        <f t="shared" si="7"/>
        <v>7</v>
      </c>
      <c r="I42" s="4">
        <f t="shared" si="7"/>
        <v>7</v>
      </c>
      <c r="J42" s="4">
        <f t="shared" si="7"/>
        <v>7</v>
      </c>
      <c r="K42" s="4">
        <f t="shared" si="7"/>
        <v>7</v>
      </c>
      <c r="L42" s="4">
        <f t="shared" si="7"/>
        <v>7</v>
      </c>
      <c r="M42" s="4">
        <f t="shared" si="7"/>
        <v>7</v>
      </c>
      <c r="N42" s="4">
        <f t="shared" si="7"/>
        <v>7</v>
      </c>
      <c r="O42" s="4">
        <f t="shared" si="7"/>
        <v>7</v>
      </c>
      <c r="P42" s="4">
        <f t="shared" si="7"/>
        <v>7</v>
      </c>
      <c r="Q42" s="4">
        <f t="shared" si="7"/>
        <v>7</v>
      </c>
      <c r="R42" s="4">
        <f t="shared" si="7"/>
        <v>7</v>
      </c>
      <c r="S42" s="4">
        <f t="shared" si="7"/>
        <v>7</v>
      </c>
      <c r="T42" s="4">
        <f t="shared" si="7"/>
        <v>7</v>
      </c>
      <c r="U42" s="4">
        <f t="shared" si="7"/>
        <v>7</v>
      </c>
      <c r="V42" s="4">
        <f t="shared" si="7"/>
        <v>7</v>
      </c>
      <c r="W42" s="4">
        <f t="shared" si="7"/>
        <v>7</v>
      </c>
      <c r="X42" s="4">
        <f t="shared" si="7"/>
        <v>7</v>
      </c>
      <c r="Y42" s="4">
        <f t="shared" si="7"/>
        <v>7</v>
      </c>
      <c r="Z42" s="4">
        <f t="shared" si="7"/>
        <v>7</v>
      </c>
      <c r="AA42" s="4">
        <f t="shared" si="7"/>
        <v>6</v>
      </c>
      <c r="AB42" s="4">
        <f t="shared" si="7"/>
        <v>7</v>
      </c>
      <c r="AC42" s="4">
        <f t="shared" si="7"/>
        <v>7</v>
      </c>
      <c r="AD42" s="4">
        <f t="shared" si="7"/>
        <v>7</v>
      </c>
    </row>
    <row r="43" spans="1:33" x14ac:dyDescent="0.2">
      <c r="A43" s="2" t="s">
        <v>2</v>
      </c>
      <c r="B43" s="4">
        <f t="shared" ref="B43:AD43" si="8">B12</f>
        <v>220910</v>
      </c>
      <c r="C43" s="4">
        <f t="shared" si="8"/>
        <v>213836</v>
      </c>
      <c r="D43" s="4">
        <f t="shared" si="8"/>
        <v>206786</v>
      </c>
      <c r="E43" s="4">
        <f t="shared" si="8"/>
        <v>199752</v>
      </c>
      <c r="F43" s="4">
        <f t="shared" si="8"/>
        <v>192745</v>
      </c>
      <c r="G43" s="4">
        <f t="shared" si="8"/>
        <v>185763</v>
      </c>
      <c r="H43" s="4">
        <f t="shared" si="8"/>
        <v>178803</v>
      </c>
      <c r="I43" s="4">
        <f t="shared" si="8"/>
        <v>171860</v>
      </c>
      <c r="J43" s="4">
        <f t="shared" si="8"/>
        <v>164943</v>
      </c>
      <c r="K43" s="4">
        <f t="shared" si="8"/>
        <v>158049</v>
      </c>
      <c r="L43" s="4">
        <f t="shared" si="8"/>
        <v>151175</v>
      </c>
      <c r="M43" s="4">
        <f t="shared" si="8"/>
        <v>149069</v>
      </c>
      <c r="N43" s="4">
        <f t="shared" si="8"/>
        <v>146987</v>
      </c>
      <c r="O43" s="4">
        <f t="shared" si="8"/>
        <v>144927</v>
      </c>
      <c r="P43" s="4">
        <f t="shared" si="8"/>
        <v>142887</v>
      </c>
      <c r="Q43" s="4">
        <f t="shared" si="8"/>
        <v>140864</v>
      </c>
      <c r="R43" s="4">
        <f t="shared" si="8"/>
        <v>138865</v>
      </c>
      <c r="S43" s="4">
        <f t="shared" si="8"/>
        <v>136887</v>
      </c>
      <c r="T43" s="4">
        <f t="shared" si="8"/>
        <v>134926</v>
      </c>
      <c r="U43" s="4">
        <f t="shared" si="8"/>
        <v>132983</v>
      </c>
      <c r="V43" s="4">
        <f t="shared" si="8"/>
        <v>131062</v>
      </c>
      <c r="W43" s="4">
        <f t="shared" si="8"/>
        <v>129162</v>
      </c>
      <c r="X43" s="4">
        <f t="shared" si="8"/>
        <v>127279</v>
      </c>
      <c r="Y43" s="4">
        <f t="shared" si="8"/>
        <v>125411</v>
      </c>
      <c r="Z43" s="4">
        <f t="shared" si="8"/>
        <v>123567</v>
      </c>
      <c r="AA43" s="4">
        <f t="shared" si="8"/>
        <v>121739</v>
      </c>
      <c r="AB43" s="4">
        <f t="shared" si="8"/>
        <v>222080</v>
      </c>
      <c r="AC43" s="4">
        <f t="shared" si="8"/>
        <v>217333</v>
      </c>
      <c r="AD43" s="4">
        <f t="shared" si="8"/>
        <v>214259</v>
      </c>
    </row>
    <row r="46" spans="1:33" x14ac:dyDescent="0.2">
      <c r="A46" s="3" t="s">
        <v>19</v>
      </c>
    </row>
    <row r="47" spans="1:33" x14ac:dyDescent="0.2">
      <c r="A47" s="2" t="s">
        <v>10</v>
      </c>
      <c r="B47" s="4">
        <f t="shared" ref="B47:AD51" si="9">B16*10</f>
        <v>127533968.31182688</v>
      </c>
      <c r="C47" s="4">
        <f t="shared" si="9"/>
        <v>123887003.21078964</v>
      </c>
      <c r="D47" s="4">
        <f t="shared" si="9"/>
        <v>118462742.67697924</v>
      </c>
      <c r="E47" s="4">
        <f t="shared" si="9"/>
        <v>114729888.0697709</v>
      </c>
      <c r="F47" s="4">
        <f t="shared" si="9"/>
        <v>108120060.7657145</v>
      </c>
      <c r="G47" s="4">
        <f t="shared" si="9"/>
        <v>105149646.45008203</v>
      </c>
      <c r="H47" s="4">
        <f t="shared" si="9"/>
        <v>99837172.393204138</v>
      </c>
      <c r="I47" s="4">
        <f t="shared" si="9"/>
        <v>96813993.836792573</v>
      </c>
      <c r="J47" s="4">
        <f t="shared" si="9"/>
        <v>90972066.926255509</v>
      </c>
      <c r="K47" s="4">
        <f t="shared" si="9"/>
        <v>86141921.816119343</v>
      </c>
      <c r="L47" s="4">
        <f t="shared" si="9"/>
        <v>82589926.02660127</v>
      </c>
      <c r="M47" s="4">
        <f t="shared" si="9"/>
        <v>81386103.465570778</v>
      </c>
      <c r="N47" s="4">
        <f t="shared" si="9"/>
        <v>79123802.429281041</v>
      </c>
      <c r="O47" s="4">
        <f t="shared" si="9"/>
        <v>77983330.100767776</v>
      </c>
      <c r="P47" s="4">
        <f t="shared" si="9"/>
        <v>75986230.618113786</v>
      </c>
      <c r="Q47" s="4">
        <f t="shared" si="9"/>
        <v>75185175.725433782</v>
      </c>
      <c r="R47" s="4">
        <f t="shared" si="9"/>
        <v>73610114.29441081</v>
      </c>
      <c r="S47" s="4">
        <f t="shared" si="9"/>
        <v>72471536.850178197</v>
      </c>
      <c r="T47" s="4">
        <f t="shared" si="9"/>
        <v>71175189.719567135</v>
      </c>
      <c r="U47" s="4">
        <f t="shared" si="9"/>
        <v>69689685.960376278</v>
      </c>
      <c r="V47" s="4">
        <f t="shared" si="9"/>
        <v>67707951.283718586</v>
      </c>
      <c r="W47" s="4">
        <f t="shared" si="9"/>
        <v>66786730.543396339</v>
      </c>
      <c r="X47" s="4">
        <f t="shared" si="9"/>
        <v>66546201.991541117</v>
      </c>
      <c r="Y47" s="4">
        <f t="shared" si="9"/>
        <v>65334481.609616712</v>
      </c>
      <c r="Z47" s="4">
        <f t="shared" si="9"/>
        <v>62887954.608265623</v>
      </c>
      <c r="AA47" s="4">
        <f t="shared" si="9"/>
        <v>62777070.657333463</v>
      </c>
      <c r="AB47" s="4">
        <f t="shared" si="9"/>
        <v>129284032.18293455</v>
      </c>
      <c r="AC47" s="4">
        <f t="shared" si="9"/>
        <v>124125457.29257129</v>
      </c>
      <c r="AD47" s="4">
        <f t="shared" si="9"/>
        <v>123327735.33609614</v>
      </c>
    </row>
    <row r="48" spans="1:33" x14ac:dyDescent="0.2">
      <c r="A48" s="2" t="s">
        <v>11</v>
      </c>
      <c r="B48" s="4">
        <f t="shared" si="9"/>
        <v>98341978.841703504</v>
      </c>
      <c r="C48" s="4">
        <f t="shared" si="9"/>
        <v>97870342.573011875</v>
      </c>
      <c r="D48" s="4">
        <f t="shared" si="9"/>
        <v>96252438.414587319</v>
      </c>
      <c r="E48" s="4">
        <f t="shared" si="9"/>
        <v>95812176.894388527</v>
      </c>
      <c r="F48" s="4">
        <f t="shared" si="9"/>
        <v>93285597.590424448</v>
      </c>
      <c r="G48" s="4">
        <f t="shared" si="9"/>
        <v>93566957.572068855</v>
      </c>
      <c r="H48" s="4">
        <f t="shared" si="9"/>
        <v>91868840.859303445</v>
      </c>
      <c r="I48" s="4">
        <f t="shared" si="9"/>
        <v>92098211.523992032</v>
      </c>
      <c r="J48" s="4">
        <f t="shared" si="9"/>
        <v>89978058.424121886</v>
      </c>
      <c r="K48" s="4">
        <f t="shared" si="9"/>
        <v>88690884.767419785</v>
      </c>
      <c r="L48" s="4">
        <f t="shared" si="9"/>
        <v>88530734.316858351</v>
      </c>
      <c r="M48" s="4">
        <f t="shared" si="9"/>
        <v>87711680.443431124</v>
      </c>
      <c r="N48" s="4">
        <f t="shared" si="9"/>
        <v>85834277.474461317</v>
      </c>
      <c r="O48" s="4">
        <f t="shared" si="9"/>
        <v>84969867.887255087</v>
      </c>
      <c r="P48" s="4">
        <f t="shared" si="9"/>
        <v>83424114.159206674</v>
      </c>
      <c r="Q48" s="4">
        <f t="shared" si="9"/>
        <v>82995865.308371231</v>
      </c>
      <c r="R48" s="4">
        <f t="shared" si="9"/>
        <v>81737628.653917998</v>
      </c>
      <c r="S48" s="4">
        <f t="shared" si="9"/>
        <v>80899937.593973011</v>
      </c>
      <c r="T48" s="4">
        <f t="shared" si="9"/>
        <v>79972903.512419581</v>
      </c>
      <c r="U48" s="4">
        <f t="shared" si="9"/>
        <v>79066464.446752429</v>
      </c>
      <c r="V48" s="4">
        <f t="shared" si="9"/>
        <v>77423775.321610555</v>
      </c>
      <c r="W48" s="4">
        <f t="shared" si="9"/>
        <v>76691445.984234974</v>
      </c>
      <c r="X48" s="4">
        <f t="shared" si="9"/>
        <v>76657016.601037711</v>
      </c>
      <c r="Y48" s="4">
        <f t="shared" si="9"/>
        <v>75871931.908373952</v>
      </c>
      <c r="Z48" s="4">
        <f t="shared" si="9"/>
        <v>73679774.349257991</v>
      </c>
      <c r="AA48" s="4">
        <f t="shared" si="9"/>
        <v>73940535.724560708</v>
      </c>
      <c r="AB48" s="4">
        <f t="shared" si="9"/>
        <v>99572409.327077955</v>
      </c>
      <c r="AC48" s="4">
        <f t="shared" si="9"/>
        <v>98143870.116889954</v>
      </c>
      <c r="AD48" s="4">
        <f t="shared" si="9"/>
        <v>99536035.491489828</v>
      </c>
    </row>
    <row r="49" spans="1:30" x14ac:dyDescent="0.2">
      <c r="A49" s="2" t="s">
        <v>12</v>
      </c>
      <c r="B49" s="4">
        <f t="shared" si="9"/>
        <v>13767060.582279474</v>
      </c>
      <c r="C49" s="4">
        <f t="shared" si="9"/>
        <v>13949241.376229525</v>
      </c>
      <c r="D49" s="4">
        <f t="shared" si="9"/>
        <v>14025360.087602174</v>
      </c>
      <c r="E49" s="4">
        <f t="shared" si="9"/>
        <v>14155644.648065433</v>
      </c>
      <c r="F49" s="4">
        <f t="shared" si="9"/>
        <v>13918900.984774007</v>
      </c>
      <c r="G49" s="4">
        <f t="shared" si="9"/>
        <v>14108444.979155807</v>
      </c>
      <c r="H49" s="4">
        <f t="shared" si="9"/>
        <v>14061992.642059047</v>
      </c>
      <c r="I49" s="4">
        <f t="shared" si="9"/>
        <v>14298156.029880799</v>
      </c>
      <c r="J49" s="4">
        <f t="shared" si="9"/>
        <v>14201127.191428516</v>
      </c>
      <c r="K49" s="4">
        <f t="shared" si="9"/>
        <v>14162234.881474664</v>
      </c>
      <c r="L49" s="4">
        <f t="shared" si="9"/>
        <v>14350339.164893867</v>
      </c>
      <c r="M49" s="4">
        <f t="shared" si="9"/>
        <v>14459826.282972224</v>
      </c>
      <c r="N49" s="4">
        <f t="shared" si="9"/>
        <v>14370074.859347997</v>
      </c>
      <c r="O49" s="4">
        <f t="shared" si="9"/>
        <v>14367752.453040194</v>
      </c>
      <c r="P49" s="4">
        <f t="shared" si="9"/>
        <v>14356533.653881794</v>
      </c>
      <c r="Q49" s="4">
        <f t="shared" si="9"/>
        <v>14426898.5483052</v>
      </c>
      <c r="R49" s="4">
        <f t="shared" si="9"/>
        <v>14409228.510700038</v>
      </c>
      <c r="S49" s="4">
        <f t="shared" si="9"/>
        <v>14379540.640634917</v>
      </c>
      <c r="T49" s="4">
        <f t="shared" si="9"/>
        <v>14421921.588842476</v>
      </c>
      <c r="U49" s="4">
        <f t="shared" si="9"/>
        <v>14138368.817088936</v>
      </c>
      <c r="V49" s="4">
        <f t="shared" si="9"/>
        <v>13994605.497468594</v>
      </c>
      <c r="W49" s="4">
        <f t="shared" si="9"/>
        <v>14061602.421137521</v>
      </c>
      <c r="X49" s="4">
        <f t="shared" si="9"/>
        <v>14332602.934054276</v>
      </c>
      <c r="Y49" s="4">
        <f t="shared" si="9"/>
        <v>14340255.521787785</v>
      </c>
      <c r="Z49" s="4">
        <f t="shared" si="9"/>
        <v>14038498.170647195</v>
      </c>
      <c r="AA49" s="4">
        <f t="shared" si="9"/>
        <v>14148354.115160394</v>
      </c>
      <c r="AB49" s="4">
        <f t="shared" si="9"/>
        <v>13846685.857393919</v>
      </c>
      <c r="AC49" s="4">
        <f t="shared" si="9"/>
        <v>13792531.949753076</v>
      </c>
      <c r="AD49" s="4">
        <f t="shared" si="9"/>
        <v>13990870.930901689</v>
      </c>
    </row>
    <row r="50" spans="1:30" x14ac:dyDescent="0.2">
      <c r="A50" s="2" t="s">
        <v>61</v>
      </c>
      <c r="B50" s="4">
        <f t="shared" si="9"/>
        <v>19204200.419157937</v>
      </c>
      <c r="C50" s="4">
        <f t="shared" si="9"/>
        <v>19681543.553563803</v>
      </c>
      <c r="D50" s="4">
        <f t="shared" si="9"/>
        <v>19969452.029920846</v>
      </c>
      <c r="E50" s="4">
        <f t="shared" si="9"/>
        <v>20337454.545797925</v>
      </c>
      <c r="F50" s="4">
        <f t="shared" si="9"/>
        <v>20028722.096745059</v>
      </c>
      <c r="G50" s="4">
        <f t="shared" si="9"/>
        <v>20372052.928350076</v>
      </c>
      <c r="H50" s="4">
        <f t="shared" si="9"/>
        <v>20396233.606846102</v>
      </c>
      <c r="I50" s="4">
        <f t="shared" si="9"/>
        <v>21005193.497393128</v>
      </c>
      <c r="J50" s="4">
        <f t="shared" si="9"/>
        <v>20993667.635353617</v>
      </c>
      <c r="K50" s="4">
        <f t="shared" si="9"/>
        <v>20973558.774467729</v>
      </c>
      <c r="L50" s="4">
        <f t="shared" si="9"/>
        <v>21494941.662481435</v>
      </c>
      <c r="M50" s="4">
        <f t="shared" si="9"/>
        <v>21829440.137661219</v>
      </c>
      <c r="N50" s="4">
        <f t="shared" si="9"/>
        <v>21832735.641019262</v>
      </c>
      <c r="O50" s="4">
        <f t="shared" si="9"/>
        <v>21997175.131747946</v>
      </c>
      <c r="P50" s="4">
        <f t="shared" si="9"/>
        <v>22082002.685320184</v>
      </c>
      <c r="Q50" s="4">
        <f t="shared" si="9"/>
        <v>22336965.660975188</v>
      </c>
      <c r="R50" s="4">
        <f t="shared" si="9"/>
        <v>22402600.004152205</v>
      </c>
      <c r="S50" s="4">
        <f t="shared" si="9"/>
        <v>22549157.122474257</v>
      </c>
      <c r="T50" s="4">
        <f t="shared" si="9"/>
        <v>22730139.497532167</v>
      </c>
      <c r="U50" s="4">
        <f t="shared" si="9"/>
        <v>21841517.603995167</v>
      </c>
      <c r="V50" s="4">
        <f t="shared" si="9"/>
        <v>21625565.909136493</v>
      </c>
      <c r="W50" s="4">
        <f t="shared" si="9"/>
        <v>22013471.310800835</v>
      </c>
      <c r="X50" s="4">
        <f t="shared" si="9"/>
        <v>22884945.069858018</v>
      </c>
      <c r="Y50" s="4">
        <f t="shared" si="9"/>
        <v>22884677.791434266</v>
      </c>
      <c r="Z50" s="4">
        <f t="shared" si="9"/>
        <v>22301874.737813652</v>
      </c>
      <c r="AA50" s="4">
        <f t="shared" si="9"/>
        <v>22535260.356299281</v>
      </c>
      <c r="AB50" s="4">
        <f t="shared" si="9"/>
        <v>19401900.332634225</v>
      </c>
      <c r="AC50" s="4">
        <f t="shared" si="9"/>
        <v>19605029.451866291</v>
      </c>
      <c r="AD50" s="4">
        <f t="shared" si="9"/>
        <v>20158832.506879661</v>
      </c>
    </row>
    <row r="51" spans="1:30" x14ac:dyDescent="0.2">
      <c r="A51" s="2" t="s">
        <v>13</v>
      </c>
      <c r="B51" s="4">
        <f t="shared" si="9"/>
        <v>1751639.6015363997</v>
      </c>
      <c r="C51" s="4">
        <f t="shared" si="9"/>
        <v>1766430.2037173274</v>
      </c>
      <c r="D51" s="4">
        <f t="shared" si="9"/>
        <v>1758192.0749525954</v>
      </c>
      <c r="E51" s="4">
        <f t="shared" si="9"/>
        <v>1757685.7037069371</v>
      </c>
      <c r="F51" s="4">
        <f t="shared" si="9"/>
        <v>1724935.9462732463</v>
      </c>
      <c r="G51" s="4">
        <f t="shared" si="9"/>
        <v>1751390.3929322604</v>
      </c>
      <c r="H51" s="4">
        <f t="shared" si="9"/>
        <v>1741078.6311159071</v>
      </c>
      <c r="I51" s="4">
        <f t="shared" si="9"/>
        <v>1759513.6056759593</v>
      </c>
      <c r="J51" s="4">
        <f t="shared" si="9"/>
        <v>1738481.3209774978</v>
      </c>
      <c r="K51" s="4">
        <f t="shared" si="9"/>
        <v>1725699.6179826017</v>
      </c>
      <c r="L51" s="4">
        <f t="shared" si="9"/>
        <v>1744559.8173857587</v>
      </c>
      <c r="M51" s="4">
        <f t="shared" si="9"/>
        <v>1743953.1428839955</v>
      </c>
      <c r="N51" s="4">
        <f t="shared" si="9"/>
        <v>1722972.3844001056</v>
      </c>
      <c r="O51" s="4">
        <f t="shared" si="9"/>
        <v>1722065.6606301491</v>
      </c>
      <c r="P51" s="4">
        <f t="shared" si="9"/>
        <v>1704124.4898207095</v>
      </c>
      <c r="Q51" s="4">
        <f t="shared" si="9"/>
        <v>1713288.667059761</v>
      </c>
      <c r="R51" s="4">
        <f t="shared" si="9"/>
        <v>1702377.5383593184</v>
      </c>
      <c r="S51" s="4">
        <f t="shared" si="9"/>
        <v>1706910.2526270933</v>
      </c>
      <c r="T51" s="4">
        <f t="shared" si="9"/>
        <v>1700435.3839186346</v>
      </c>
      <c r="U51" s="4">
        <f t="shared" si="9"/>
        <v>1697093.6102636007</v>
      </c>
      <c r="V51" s="4">
        <f t="shared" si="9"/>
        <v>1678806.8400108479</v>
      </c>
      <c r="W51" s="4">
        <f t="shared" si="9"/>
        <v>1680721.8226587493</v>
      </c>
      <c r="X51" s="4">
        <f t="shared" si="9"/>
        <v>1696673.7244157488</v>
      </c>
      <c r="Y51" s="4">
        <f t="shared" si="9"/>
        <v>1692372.8000966017</v>
      </c>
      <c r="Z51" s="4">
        <f t="shared" si="9"/>
        <v>1665802.5857148208</v>
      </c>
      <c r="AA51" s="4">
        <f t="shared" si="9"/>
        <v>1684461.5428627674</v>
      </c>
      <c r="AB51" s="4">
        <f t="shared" si="9"/>
        <v>1773733.1078931917</v>
      </c>
      <c r="AC51" s="4">
        <f t="shared" si="9"/>
        <v>1739940.5016748221</v>
      </c>
      <c r="AD51" s="4">
        <f t="shared" si="9"/>
        <v>1757746.7714984962</v>
      </c>
    </row>
    <row r="52" spans="1:30" x14ac:dyDescent="0.2">
      <c r="A52" s="2" t="s">
        <v>2</v>
      </c>
      <c r="B52" s="4">
        <f t="shared" ref="B52:AD52" si="10">B22*10</f>
        <v>260598847.75650418</v>
      </c>
      <c r="C52" s="4">
        <f t="shared" si="10"/>
        <v>257154560.91731218</v>
      </c>
      <c r="D52" s="4">
        <f t="shared" si="10"/>
        <v>250468185.28404221</v>
      </c>
      <c r="E52" s="4">
        <f t="shared" si="10"/>
        <v>246792849.86172971</v>
      </c>
      <c r="F52" s="4">
        <f t="shared" si="10"/>
        <v>237078217.38393128</v>
      </c>
      <c r="G52" s="4">
        <f t="shared" si="10"/>
        <v>234948492.32258901</v>
      </c>
      <c r="H52" s="4">
        <f t="shared" si="10"/>
        <v>227905318.13252863</v>
      </c>
      <c r="I52" s="4">
        <f t="shared" si="10"/>
        <v>225975068.49373448</v>
      </c>
      <c r="J52" s="4">
        <f t="shared" si="10"/>
        <v>217883401.49813706</v>
      </c>
      <c r="K52" s="4">
        <f t="shared" si="10"/>
        <v>211694299.85746416</v>
      </c>
      <c r="L52" s="4">
        <f t="shared" si="10"/>
        <v>208710500.98822063</v>
      </c>
      <c r="M52" s="4">
        <f t="shared" si="10"/>
        <v>207131003.47251928</v>
      </c>
      <c r="N52" s="4">
        <f t="shared" si="10"/>
        <v>202883862.78850973</v>
      </c>
      <c r="O52" s="4">
        <f t="shared" si="10"/>
        <v>201040191.23344117</v>
      </c>
      <c r="P52" s="4">
        <f t="shared" si="10"/>
        <v>197553005.60634318</v>
      </c>
      <c r="Q52" s="4">
        <f t="shared" si="10"/>
        <v>196658193.91014516</v>
      </c>
      <c r="R52" s="4">
        <f t="shared" si="10"/>
        <v>193861949.00154039</v>
      </c>
      <c r="S52" s="4">
        <f t="shared" si="10"/>
        <v>192007082.45988744</v>
      </c>
      <c r="T52" s="4">
        <f t="shared" si="10"/>
        <v>190000589.70227998</v>
      </c>
      <c r="U52" s="4">
        <f t="shared" si="10"/>
        <v>186433130.43847644</v>
      </c>
      <c r="V52" s="4">
        <f t="shared" si="10"/>
        <v>182430704.85194507</v>
      </c>
      <c r="W52" s="4">
        <f t="shared" si="10"/>
        <v>181233972.08222839</v>
      </c>
      <c r="X52" s="4">
        <f t="shared" si="10"/>
        <v>182117440.32090691</v>
      </c>
      <c r="Y52" s="4">
        <f t="shared" si="10"/>
        <v>180123719.63130933</v>
      </c>
      <c r="Z52" s="4">
        <f t="shared" si="10"/>
        <v>174573904.45169929</v>
      </c>
      <c r="AA52" s="4">
        <f t="shared" si="10"/>
        <v>175085682.39621657</v>
      </c>
      <c r="AB52" s="4">
        <f t="shared" si="10"/>
        <v>263878760.80793387</v>
      </c>
      <c r="AC52" s="4">
        <f t="shared" si="10"/>
        <v>257406829.31275547</v>
      </c>
      <c r="AD52" s="4">
        <f t="shared" si="10"/>
        <v>258771221.03686583</v>
      </c>
    </row>
    <row r="53" spans="1:30" x14ac:dyDescent="0.2"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</row>
    <row r="54" spans="1:30" x14ac:dyDescent="0.2"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1:30" x14ac:dyDescent="0.2">
      <c r="A55" s="6" t="s">
        <v>53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1:30" x14ac:dyDescent="0.2">
      <c r="A56" s="2" t="s">
        <v>54</v>
      </c>
      <c r="B56" s="8">
        <f t="shared" ref="B56:AD56" si="11">B26</f>
        <v>184218292.26255873</v>
      </c>
      <c r="C56" s="8">
        <f t="shared" si="11"/>
        <v>199743459.56029737</v>
      </c>
      <c r="D56" s="8">
        <f t="shared" si="11"/>
        <v>214451518.04771236</v>
      </c>
      <c r="E56" s="8">
        <f t="shared" si="11"/>
        <v>235541960.67929032</v>
      </c>
      <c r="F56" s="8">
        <f t="shared" si="11"/>
        <v>255961198.54747218</v>
      </c>
      <c r="G56" s="8">
        <f t="shared" si="11"/>
        <v>250798290.67867726</v>
      </c>
      <c r="H56" s="8">
        <f t="shared" si="11"/>
        <v>229329561.81989571</v>
      </c>
      <c r="I56" s="8">
        <f t="shared" si="11"/>
        <v>242644827.21496671</v>
      </c>
      <c r="J56" s="8">
        <f t="shared" si="11"/>
        <v>245165631.34268236</v>
      </c>
      <c r="K56" s="8">
        <f t="shared" si="11"/>
        <v>244633665.03101349</v>
      </c>
      <c r="L56" s="8">
        <f t="shared" si="11"/>
        <v>268314825.56097895</v>
      </c>
      <c r="M56" s="8">
        <f t="shared" si="11"/>
        <v>314521648.39087975</v>
      </c>
      <c r="N56" s="8">
        <f t="shared" si="11"/>
        <v>327839589.908732</v>
      </c>
      <c r="O56" s="8">
        <f t="shared" si="11"/>
        <v>337333903.82934362</v>
      </c>
      <c r="P56" s="8">
        <f t="shared" si="11"/>
        <v>347132332.88402361</v>
      </c>
      <c r="Q56" s="8">
        <f t="shared" si="11"/>
        <v>357807963.94828963</v>
      </c>
      <c r="R56" s="8">
        <f t="shared" si="11"/>
        <v>369000758.09468454</v>
      </c>
      <c r="S56" s="8">
        <f t="shared" si="11"/>
        <v>382494856.37630403</v>
      </c>
      <c r="T56" s="8">
        <f t="shared" si="11"/>
        <v>408865514.89019549</v>
      </c>
      <c r="U56" s="8">
        <f t="shared" si="11"/>
        <v>460103458.3066439</v>
      </c>
      <c r="V56" s="8">
        <f t="shared" si="11"/>
        <v>451878842.42070556</v>
      </c>
      <c r="W56" s="8">
        <f t="shared" si="11"/>
        <v>424300727.40438157</v>
      </c>
      <c r="X56" s="8">
        <f t="shared" si="11"/>
        <v>424300727.40438157</v>
      </c>
      <c r="Y56" s="8">
        <f t="shared" si="11"/>
        <v>424300727.40438157</v>
      </c>
      <c r="Z56" s="8">
        <f t="shared" si="11"/>
        <v>424300727.40438157</v>
      </c>
      <c r="AA56" s="8">
        <f t="shared" si="11"/>
        <v>424300727.40438157</v>
      </c>
      <c r="AB56" s="8">
        <f t="shared" si="11"/>
        <v>42669814.725012228</v>
      </c>
      <c r="AC56" s="8">
        <f t="shared" si="11"/>
        <v>46698914.889166713</v>
      </c>
      <c r="AD56" s="8">
        <f t="shared" si="11"/>
        <v>50550724.01453606</v>
      </c>
    </row>
    <row r="59" spans="1:30" x14ac:dyDescent="0.2">
      <c r="A59" s="6" t="s">
        <v>42</v>
      </c>
    </row>
    <row r="60" spans="1:30" x14ac:dyDescent="0.2">
      <c r="A60" s="2" t="s">
        <v>10</v>
      </c>
      <c r="B60" s="8" t="e" vm="2">
        <f ca="1">B30</f>
        <v>#VALUE!</v>
      </c>
      <c r="C60" s="8" t="e" vm="2">
        <f t="shared" ref="C60:AD64" ca="1" si="12">C30</f>
        <v>#VALUE!</v>
      </c>
      <c r="D60" s="8" t="e" vm="2">
        <f t="shared" ca="1" si="12"/>
        <v>#VALUE!</v>
      </c>
      <c r="E60" s="8" t="e" vm="2">
        <f t="shared" ca="1" si="12"/>
        <v>#VALUE!</v>
      </c>
      <c r="F60" s="8" t="e" vm="2">
        <f t="shared" ca="1" si="12"/>
        <v>#VALUE!</v>
      </c>
      <c r="G60" s="8" t="e" vm="2">
        <f t="shared" ca="1" si="12"/>
        <v>#VALUE!</v>
      </c>
      <c r="H60" s="8" t="e" vm="2">
        <f t="shared" ca="1" si="12"/>
        <v>#VALUE!</v>
      </c>
      <c r="I60" s="8" t="e" vm="2">
        <f t="shared" ca="1" si="12"/>
        <v>#VALUE!</v>
      </c>
      <c r="J60" s="8" t="e" vm="2">
        <f t="shared" ca="1" si="12"/>
        <v>#VALUE!</v>
      </c>
      <c r="K60" s="8" t="e" vm="2">
        <f t="shared" ca="1" si="12"/>
        <v>#VALUE!</v>
      </c>
      <c r="L60" s="8" t="e" vm="2">
        <f t="shared" ca="1" si="12"/>
        <v>#VALUE!</v>
      </c>
      <c r="M60" s="8" t="e" vm="2">
        <f t="shared" ca="1" si="12"/>
        <v>#VALUE!</v>
      </c>
      <c r="N60" s="8" t="e" vm="2">
        <f t="shared" ca="1" si="12"/>
        <v>#VALUE!</v>
      </c>
      <c r="O60" s="8" t="e" vm="2">
        <f t="shared" ca="1" si="12"/>
        <v>#VALUE!</v>
      </c>
      <c r="P60" s="8" t="e" vm="2">
        <f t="shared" ca="1" si="12"/>
        <v>#VALUE!</v>
      </c>
      <c r="Q60" s="8" t="e" vm="2">
        <f t="shared" ca="1" si="12"/>
        <v>#VALUE!</v>
      </c>
      <c r="R60" s="8" t="e" vm="2">
        <f t="shared" ca="1" si="12"/>
        <v>#VALUE!</v>
      </c>
      <c r="S60" s="8" t="e" vm="2">
        <f t="shared" ca="1" si="12"/>
        <v>#VALUE!</v>
      </c>
      <c r="T60" s="8" t="e" vm="2">
        <f t="shared" ca="1" si="12"/>
        <v>#VALUE!</v>
      </c>
      <c r="U60" s="8" t="e" vm="2">
        <f t="shared" ca="1" si="12"/>
        <v>#VALUE!</v>
      </c>
      <c r="V60" s="8" t="e" vm="2">
        <f t="shared" ca="1" si="12"/>
        <v>#VALUE!</v>
      </c>
      <c r="W60" s="8" t="e" vm="2">
        <f t="shared" ca="1" si="12"/>
        <v>#VALUE!</v>
      </c>
      <c r="X60" s="8" t="e" vm="2">
        <f t="shared" ca="1" si="12"/>
        <v>#VALUE!</v>
      </c>
      <c r="Y60" s="8" t="e" vm="2">
        <f t="shared" ca="1" si="12"/>
        <v>#VALUE!</v>
      </c>
      <c r="Z60" s="8" t="e" vm="2">
        <f t="shared" ca="1" si="12"/>
        <v>#VALUE!</v>
      </c>
      <c r="AA60" s="8" t="e" vm="2">
        <f t="shared" ca="1" si="12"/>
        <v>#VALUE!</v>
      </c>
      <c r="AB60" s="8" t="e" vm="2">
        <f t="shared" ca="1" si="12"/>
        <v>#VALUE!</v>
      </c>
      <c r="AC60" s="8" t="e" vm="2">
        <f t="shared" ca="1" si="12"/>
        <v>#VALUE!</v>
      </c>
      <c r="AD60" s="8" t="e" vm="2">
        <f t="shared" ca="1" si="12"/>
        <v>#VALUE!</v>
      </c>
    </row>
    <row r="61" spans="1:30" x14ac:dyDescent="0.2">
      <c r="A61" s="2" t="s">
        <v>11</v>
      </c>
      <c r="B61" s="8">
        <f t="shared" ref="B61:N64" si="13">B31</f>
        <v>0</v>
      </c>
      <c r="C61" s="8">
        <f t="shared" si="13"/>
        <v>232.04362617975949</v>
      </c>
      <c r="D61" s="8">
        <f t="shared" si="13"/>
        <v>254.0932568677882</v>
      </c>
      <c r="E61" s="8">
        <f t="shared" si="13"/>
        <v>284.79853812615153</v>
      </c>
      <c r="F61" s="8">
        <f t="shared" si="13"/>
        <v>316.83552864759901</v>
      </c>
      <c r="G61" s="8">
        <f t="shared" si="13"/>
        <v>317.37862552169901</v>
      </c>
      <c r="H61" s="8">
        <f t="shared" si="13"/>
        <v>296.71376826006264</v>
      </c>
      <c r="I61" s="8">
        <f t="shared" si="13"/>
        <v>320.62445552694942</v>
      </c>
      <c r="J61" s="8">
        <f t="shared" si="13"/>
        <v>331.56699277541139</v>
      </c>
      <c r="K61" s="8">
        <f t="shared" si="13"/>
        <v>339.03313950573983</v>
      </c>
      <c r="L61" s="8">
        <f t="shared" si="13"/>
        <v>380.29160704397731</v>
      </c>
      <c r="M61" s="8">
        <f t="shared" si="13"/>
        <v>449.5319141798181</v>
      </c>
      <c r="N61" s="8">
        <f t="shared" si="13"/>
        <v>472.86687783699608</v>
      </c>
      <c r="O61" s="8">
        <f t="shared" si="12"/>
        <v>490.97952450854876</v>
      </c>
      <c r="P61" s="8">
        <f t="shared" si="12"/>
        <v>509.90509364743031</v>
      </c>
      <c r="Q61" s="8">
        <f t="shared" si="12"/>
        <v>530.58310136911803</v>
      </c>
      <c r="R61" s="8">
        <f t="shared" si="12"/>
        <v>552.17581275608711</v>
      </c>
      <c r="S61" s="8">
        <f t="shared" si="12"/>
        <v>577.73284403766718</v>
      </c>
      <c r="T61" s="8">
        <f t="shared" si="12"/>
        <v>623.18058380087416</v>
      </c>
      <c r="U61" s="8">
        <f t="shared" si="12"/>
        <v>713.72772704154556</v>
      </c>
      <c r="V61" s="8">
        <f t="shared" si="12"/>
        <v>708.5562585577145</v>
      </c>
      <c r="W61" s="8">
        <f t="shared" si="12"/>
        <v>670.05603720251554</v>
      </c>
      <c r="X61" s="8">
        <f t="shared" si="12"/>
        <v>673.25988717394409</v>
      </c>
      <c r="Y61" s="8">
        <f t="shared" si="12"/>
        <v>680.54400894105277</v>
      </c>
      <c r="Z61" s="8">
        <f t="shared" si="12"/>
        <v>688.78352912641333</v>
      </c>
      <c r="AA61" s="8">
        <f t="shared" si="12"/>
        <v>696.14096898710432</v>
      </c>
      <c r="AB61" s="8">
        <f t="shared" si="12"/>
        <v>48.412689281404987</v>
      </c>
      <c r="AC61" s="8">
        <f t="shared" si="12"/>
        <v>53.536968366098932</v>
      </c>
      <c r="AD61" s="8">
        <f t="shared" si="12"/>
        <v>58.125200343387412</v>
      </c>
    </row>
    <row r="62" spans="1:30" x14ac:dyDescent="0.2">
      <c r="A62" s="2" t="s">
        <v>12</v>
      </c>
      <c r="B62" s="8">
        <f t="shared" si="13"/>
        <v>0</v>
      </c>
      <c r="C62" s="8">
        <f t="shared" si="13"/>
        <v>1827.7665731663694</v>
      </c>
      <c r="D62" s="8">
        <f t="shared" si="13"/>
        <v>2017.5655480463226</v>
      </c>
      <c r="E62" s="8">
        <f t="shared" si="13"/>
        <v>2260.7616417048803</v>
      </c>
      <c r="F62" s="8">
        <f t="shared" si="13"/>
        <v>2504.5873171024741</v>
      </c>
      <c r="G62" s="8">
        <f t="shared" si="13"/>
        <v>2500.0350381452677</v>
      </c>
      <c r="H62" s="8">
        <f t="shared" si="13"/>
        <v>2339.5948980007088</v>
      </c>
      <c r="I62" s="8">
        <f t="shared" si="13"/>
        <v>2528.4756742050081</v>
      </c>
      <c r="J62" s="8">
        <f t="shared" si="13"/>
        <v>2621.2793155734685</v>
      </c>
      <c r="K62" s="8">
        <f t="shared" si="13"/>
        <v>2674.1602463591985</v>
      </c>
      <c r="L62" s="8">
        <f t="shared" si="13"/>
        <v>3002.6957411443977</v>
      </c>
      <c r="M62" s="8">
        <f t="shared" si="13"/>
        <v>3559.7880790950489</v>
      </c>
      <c r="N62" s="8">
        <f t="shared" si="13"/>
        <v>3750.0924611034811</v>
      </c>
      <c r="O62" s="8">
        <f t="shared" si="12"/>
        <v>3878.4208649221073</v>
      </c>
      <c r="P62" s="8">
        <f t="shared" si="12"/>
        <v>4050.5352398690607</v>
      </c>
      <c r="Q62" s="8">
        <f t="shared" si="12"/>
        <v>4198.478802260217</v>
      </c>
      <c r="R62" s="8">
        <f t="shared" si="12"/>
        <v>4370.1110953786156</v>
      </c>
      <c r="S62" s="8">
        <f t="shared" si="12"/>
        <v>4546.8728942742155</v>
      </c>
      <c r="T62" s="8">
        <f t="shared" si="12"/>
        <v>4916.7901531318012</v>
      </c>
      <c r="U62" s="8">
        <f t="shared" si="12"/>
        <v>5507.0186040350382</v>
      </c>
      <c r="V62" s="8">
        <f t="shared" si="12"/>
        <v>5450.3904650961422</v>
      </c>
      <c r="W62" s="8">
        <f t="shared" si="12"/>
        <v>5166.4617061161034</v>
      </c>
      <c r="X62" s="8">
        <f t="shared" si="12"/>
        <v>5220.8215980527584</v>
      </c>
      <c r="Y62" s="8">
        <f t="shared" si="12"/>
        <v>5271.5369666516781</v>
      </c>
      <c r="Z62" s="8">
        <f t="shared" si="12"/>
        <v>5304.8006121671033</v>
      </c>
      <c r="AA62" s="8">
        <f t="shared" si="12"/>
        <v>5320.7583162019464</v>
      </c>
      <c r="AB62" s="8">
        <f t="shared" si="12"/>
        <v>379.24146167196909</v>
      </c>
      <c r="AC62" s="8">
        <f t="shared" si="12"/>
        <v>422.10697430209399</v>
      </c>
      <c r="AD62" s="8">
        <f t="shared" si="12"/>
        <v>459.19085752078121</v>
      </c>
    </row>
    <row r="63" spans="1:30" x14ac:dyDescent="0.2">
      <c r="A63" s="2" t="s">
        <v>61</v>
      </c>
      <c r="B63" s="8">
        <f t="shared" si="13"/>
        <v>0</v>
      </c>
      <c r="C63" s="8">
        <f t="shared" si="13"/>
        <v>12613.478519901941</v>
      </c>
      <c r="D63" s="8">
        <f t="shared" si="13"/>
        <v>13968.870321914161</v>
      </c>
      <c r="E63" s="8">
        <f t="shared" si="13"/>
        <v>15858.090437638808</v>
      </c>
      <c r="F63" s="8">
        <f t="shared" si="13"/>
        <v>17841.571422742723</v>
      </c>
      <c r="G63" s="8">
        <f t="shared" si="13"/>
        <v>17766.639399536656</v>
      </c>
      <c r="H63" s="8">
        <f t="shared" si="13"/>
        <v>16767.72495139785</v>
      </c>
      <c r="I63" s="8">
        <f t="shared" si="13"/>
        <v>18427.048519363652</v>
      </c>
      <c r="J63" s="8">
        <f t="shared" si="13"/>
        <v>19111.962660031579</v>
      </c>
      <c r="K63" s="8">
        <f t="shared" si="13"/>
        <v>19609.237847256441</v>
      </c>
      <c r="L63" s="8">
        <f t="shared" si="13"/>
        <v>22357.23899938574</v>
      </c>
      <c r="M63" s="8">
        <f t="shared" si="13"/>
        <v>26560.328740158413</v>
      </c>
      <c r="N63" s="8">
        <f t="shared" si="13"/>
        <v>28268.805885975718</v>
      </c>
      <c r="O63" s="8">
        <f t="shared" si="12"/>
        <v>29575.318527887564</v>
      </c>
      <c r="P63" s="8">
        <f t="shared" si="12"/>
        <v>30794.938329875786</v>
      </c>
      <c r="Q63" s="8">
        <f t="shared" si="12"/>
        <v>32254.59460632833</v>
      </c>
      <c r="R63" s="8">
        <f t="shared" si="12"/>
        <v>33523.240837879544</v>
      </c>
      <c r="S63" s="8">
        <f t="shared" si="12"/>
        <v>35314.377258842258</v>
      </c>
      <c r="T63" s="8">
        <f t="shared" si="12"/>
        <v>38453.911556005485</v>
      </c>
      <c r="U63" s="8">
        <f t="shared" si="12"/>
        <v>41980.749973525417</v>
      </c>
      <c r="V63" s="8">
        <f t="shared" si="12"/>
        <v>41718.292892826947</v>
      </c>
      <c r="W63" s="8">
        <f t="shared" si="12"/>
        <v>39766.530129617087</v>
      </c>
      <c r="X63" s="8">
        <f t="shared" si="12"/>
        <v>41140.267525473355</v>
      </c>
      <c r="Y63" s="8">
        <f t="shared" si="12"/>
        <v>41595.147636475398</v>
      </c>
      <c r="Z63" s="8">
        <f t="shared" si="12"/>
        <v>41440.795087104525</v>
      </c>
      <c r="AA63" s="8">
        <f t="shared" si="12"/>
        <v>41752.066840601881</v>
      </c>
      <c r="AB63" s="8">
        <f t="shared" si="12"/>
        <v>2588.5584189701153</v>
      </c>
      <c r="AC63" s="8">
        <f t="shared" si="12"/>
        <v>2905.8474119169846</v>
      </c>
      <c r="AD63" s="8">
        <f t="shared" si="12"/>
        <v>3186.0919902490855</v>
      </c>
    </row>
    <row r="64" spans="1:30" x14ac:dyDescent="0.2">
      <c r="A64" s="2" t="s">
        <v>13</v>
      </c>
      <c r="B64" s="8">
        <f t="shared" si="13"/>
        <v>0</v>
      </c>
      <c r="C64" s="8">
        <f t="shared" si="13"/>
        <v>16334.112111949862</v>
      </c>
      <c r="D64" s="8">
        <f t="shared" si="13"/>
        <v>17921.055620651889</v>
      </c>
      <c r="E64" s="8">
        <f t="shared" si="13"/>
        <v>19970.900462291807</v>
      </c>
      <c r="F64" s="8">
        <f t="shared" si="13"/>
        <v>22170.534762027575</v>
      </c>
      <c r="G64" s="8">
        <f t="shared" si="13"/>
        <v>22256.43427286539</v>
      </c>
      <c r="H64" s="8">
        <f t="shared" si="13"/>
        <v>20856.656136621845</v>
      </c>
      <c r="I64" s="8">
        <f t="shared" si="13"/>
        <v>22491.781403639969</v>
      </c>
      <c r="J64" s="8">
        <f t="shared" si="13"/>
        <v>23287.677836178696</v>
      </c>
      <c r="K64" s="8">
        <f t="shared" si="13"/>
        <v>23740.670176059521</v>
      </c>
      <c r="L64" s="8">
        <f t="shared" si="13"/>
        <v>26699.734849525212</v>
      </c>
      <c r="M64" s="8">
        <f t="shared" si="13"/>
        <v>31525.42570946171</v>
      </c>
      <c r="N64" s="8">
        <f t="shared" si="13"/>
        <v>33144.610780568117</v>
      </c>
      <c r="O64" s="8">
        <f t="shared" si="12"/>
        <v>34399.135174270363</v>
      </c>
      <c r="P64" s="8">
        <f t="shared" si="12"/>
        <v>35647.859470653937</v>
      </c>
      <c r="Q64" s="8">
        <f t="shared" si="12"/>
        <v>37109.851157744466</v>
      </c>
      <c r="R64" s="8">
        <f t="shared" si="12"/>
        <v>38575.474617824191</v>
      </c>
      <c r="S64" s="8">
        <f t="shared" si="12"/>
        <v>40479.929894440975</v>
      </c>
      <c r="T64" s="8">
        <f t="shared" si="12"/>
        <v>43561.856575639336</v>
      </c>
      <c r="U64" s="8">
        <f t="shared" si="12"/>
        <v>49860.762747934001</v>
      </c>
      <c r="V64" s="8">
        <f t="shared" si="12"/>
        <v>49504.595400296683</v>
      </c>
      <c r="W64" s="8">
        <f t="shared" si="12"/>
        <v>46843.649237162907</v>
      </c>
      <c r="X64" s="8">
        <f t="shared" si="12"/>
        <v>47058.847496126458</v>
      </c>
      <c r="Y64" s="8">
        <f t="shared" si="12"/>
        <v>47459.113340210431</v>
      </c>
      <c r="Z64" s="8">
        <f t="shared" si="12"/>
        <v>48199.074241638824</v>
      </c>
      <c r="AA64" s="8">
        <f t="shared" si="12"/>
        <v>56695.912168685521</v>
      </c>
      <c r="AB64" s="8">
        <f t="shared" si="12"/>
        <v>3414.4857739508134</v>
      </c>
      <c r="AC64" s="8">
        <f t="shared" si="12"/>
        <v>3757.8707242420096</v>
      </c>
      <c r="AD64" s="8">
        <f t="shared" si="12"/>
        <v>4087.7885979300299</v>
      </c>
    </row>
    <row r="65" spans="1:30" x14ac:dyDescent="0.2">
      <c r="A65" s="2" t="s">
        <v>2</v>
      </c>
    </row>
    <row r="67" spans="1:30" x14ac:dyDescent="0.2">
      <c r="A67" s="2" t="s">
        <v>64</v>
      </c>
    </row>
    <row r="68" spans="1:30" x14ac:dyDescent="0.2">
      <c r="A68" s="2" t="s">
        <v>10</v>
      </c>
      <c r="B68" s="50" t="e" vm="2">
        <f ca="1">B60-6</f>
        <v>#VALUE!</v>
      </c>
      <c r="C68" s="50" t="e" vm="2">
        <f t="shared" ref="C68:AD68" ca="1" si="14">C60-6</f>
        <v>#VALUE!</v>
      </c>
      <c r="D68" s="50" t="e" vm="2">
        <f t="shared" ca="1" si="14"/>
        <v>#VALUE!</v>
      </c>
      <c r="E68" s="50" t="e" vm="2">
        <f t="shared" ca="1" si="14"/>
        <v>#VALUE!</v>
      </c>
      <c r="F68" s="50" t="e" vm="2">
        <f t="shared" ca="1" si="14"/>
        <v>#VALUE!</v>
      </c>
      <c r="G68" s="50" t="e" vm="2">
        <f t="shared" ca="1" si="14"/>
        <v>#VALUE!</v>
      </c>
      <c r="H68" s="50" t="e" vm="2">
        <f t="shared" ca="1" si="14"/>
        <v>#VALUE!</v>
      </c>
      <c r="I68" s="50" t="e" vm="2">
        <f t="shared" ca="1" si="14"/>
        <v>#VALUE!</v>
      </c>
      <c r="J68" s="50" t="e" vm="2">
        <f t="shared" ca="1" si="14"/>
        <v>#VALUE!</v>
      </c>
      <c r="K68" s="50" t="e" vm="2">
        <f t="shared" ca="1" si="14"/>
        <v>#VALUE!</v>
      </c>
      <c r="L68" s="50" t="e" vm="2">
        <f t="shared" ca="1" si="14"/>
        <v>#VALUE!</v>
      </c>
      <c r="M68" s="50" t="e" vm="2">
        <f t="shared" ca="1" si="14"/>
        <v>#VALUE!</v>
      </c>
      <c r="N68" s="50" t="e" vm="2">
        <f t="shared" ca="1" si="14"/>
        <v>#VALUE!</v>
      </c>
      <c r="O68" s="50" t="e" vm="2">
        <f t="shared" ca="1" si="14"/>
        <v>#VALUE!</v>
      </c>
      <c r="P68" s="50" t="e" vm="2">
        <f t="shared" ca="1" si="14"/>
        <v>#VALUE!</v>
      </c>
      <c r="Q68" s="50" t="e" vm="2">
        <f t="shared" ca="1" si="14"/>
        <v>#VALUE!</v>
      </c>
      <c r="R68" s="50" t="e" vm="2">
        <f t="shared" ca="1" si="14"/>
        <v>#VALUE!</v>
      </c>
      <c r="S68" s="50" t="e" vm="2">
        <f t="shared" ca="1" si="14"/>
        <v>#VALUE!</v>
      </c>
      <c r="T68" s="50" t="e" vm="2">
        <f t="shared" ca="1" si="14"/>
        <v>#VALUE!</v>
      </c>
      <c r="U68" s="50" t="e" vm="2">
        <f t="shared" ca="1" si="14"/>
        <v>#VALUE!</v>
      </c>
      <c r="V68" s="50" t="e" vm="2">
        <f t="shared" ca="1" si="14"/>
        <v>#VALUE!</v>
      </c>
      <c r="W68" s="50" t="e" vm="2">
        <f t="shared" ca="1" si="14"/>
        <v>#VALUE!</v>
      </c>
      <c r="X68" s="50" t="e" vm="2">
        <f t="shared" ca="1" si="14"/>
        <v>#VALUE!</v>
      </c>
      <c r="Y68" s="50" t="e" vm="2">
        <f t="shared" ca="1" si="14"/>
        <v>#VALUE!</v>
      </c>
      <c r="Z68" s="50" t="e" vm="2">
        <f t="shared" ca="1" si="14"/>
        <v>#VALUE!</v>
      </c>
      <c r="AA68" s="50" t="e" vm="2">
        <f t="shared" ca="1" si="14"/>
        <v>#VALUE!</v>
      </c>
      <c r="AB68" s="50" t="e" vm="2">
        <f t="shared" ca="1" si="14"/>
        <v>#VALUE!</v>
      </c>
      <c r="AC68" s="50" t="e" vm="2">
        <f t="shared" ca="1" si="14"/>
        <v>#VALUE!</v>
      </c>
      <c r="AD68" s="50" t="e" vm="2">
        <f t="shared" ca="1" si="14"/>
        <v>#VALUE!</v>
      </c>
    </row>
    <row r="69" spans="1:30" x14ac:dyDescent="0.2">
      <c r="A69" s="2" t="s">
        <v>11</v>
      </c>
      <c r="B69" s="8">
        <f>B61-12</f>
        <v>-12</v>
      </c>
      <c r="C69" s="8">
        <f t="shared" ref="C69:AD69" si="15">C61-12</f>
        <v>220.04362617975949</v>
      </c>
      <c r="D69" s="8">
        <f t="shared" si="15"/>
        <v>242.0932568677882</v>
      </c>
      <c r="E69" s="8">
        <f t="shared" si="15"/>
        <v>272.79853812615153</v>
      </c>
      <c r="F69" s="8">
        <f t="shared" si="15"/>
        <v>304.83552864759901</v>
      </c>
      <c r="G69" s="8">
        <f t="shared" si="15"/>
        <v>305.37862552169901</v>
      </c>
      <c r="H69" s="8">
        <f t="shared" si="15"/>
        <v>284.71376826006264</v>
      </c>
      <c r="I69" s="8">
        <f t="shared" si="15"/>
        <v>308.62445552694942</v>
      </c>
      <c r="J69" s="8">
        <f t="shared" si="15"/>
        <v>319.56699277541139</v>
      </c>
      <c r="K69" s="8">
        <f t="shared" si="15"/>
        <v>327.03313950573983</v>
      </c>
      <c r="L69" s="8">
        <f t="shared" si="15"/>
        <v>368.29160704397731</v>
      </c>
      <c r="M69" s="8">
        <f t="shared" si="15"/>
        <v>437.5319141798181</v>
      </c>
      <c r="N69" s="8">
        <f t="shared" si="15"/>
        <v>460.86687783699608</v>
      </c>
      <c r="O69" s="8">
        <f t="shared" si="15"/>
        <v>478.97952450854876</v>
      </c>
      <c r="P69" s="8">
        <f t="shared" si="15"/>
        <v>497.90509364743031</v>
      </c>
      <c r="Q69" s="8">
        <f t="shared" si="15"/>
        <v>518.58310136911803</v>
      </c>
      <c r="R69" s="8">
        <f t="shared" si="15"/>
        <v>540.17581275608711</v>
      </c>
      <c r="S69" s="8">
        <f t="shared" si="15"/>
        <v>565.73284403766718</v>
      </c>
      <c r="T69" s="8">
        <f t="shared" si="15"/>
        <v>611.18058380087416</v>
      </c>
      <c r="U69" s="8">
        <f t="shared" si="15"/>
        <v>701.72772704154556</v>
      </c>
      <c r="V69" s="8">
        <f t="shared" si="15"/>
        <v>696.5562585577145</v>
      </c>
      <c r="W69" s="8">
        <f t="shared" si="15"/>
        <v>658.05603720251554</v>
      </c>
      <c r="X69" s="8">
        <f t="shared" si="15"/>
        <v>661.25988717394409</v>
      </c>
      <c r="Y69" s="8">
        <f t="shared" si="15"/>
        <v>668.54400894105277</v>
      </c>
      <c r="Z69" s="8">
        <f t="shared" si="15"/>
        <v>676.78352912641333</v>
      </c>
      <c r="AA69" s="8">
        <f t="shared" si="15"/>
        <v>684.14096898710432</v>
      </c>
      <c r="AB69" s="8">
        <f t="shared" si="15"/>
        <v>36.412689281404987</v>
      </c>
      <c r="AC69" s="8">
        <f t="shared" si="15"/>
        <v>41.536968366098932</v>
      </c>
      <c r="AD69" s="8">
        <f t="shared" si="15"/>
        <v>46.125200343387412</v>
      </c>
    </row>
    <row r="70" spans="1:30" x14ac:dyDescent="0.2">
      <c r="A70" s="2" t="s">
        <v>12</v>
      </c>
      <c r="B70" s="8">
        <f>B62-35</f>
        <v>-35</v>
      </c>
      <c r="C70" s="8">
        <f t="shared" ref="C70:AD70" si="16">C62-35</f>
        <v>1792.7665731663694</v>
      </c>
      <c r="D70" s="8">
        <f t="shared" si="16"/>
        <v>1982.5655480463226</v>
      </c>
      <c r="E70" s="8">
        <f t="shared" si="16"/>
        <v>2225.7616417048803</v>
      </c>
      <c r="F70" s="8">
        <f t="shared" si="16"/>
        <v>2469.5873171024741</v>
      </c>
      <c r="G70" s="8">
        <f t="shared" si="16"/>
        <v>2465.0350381452677</v>
      </c>
      <c r="H70" s="8">
        <f t="shared" si="16"/>
        <v>2304.5948980007088</v>
      </c>
      <c r="I70" s="8">
        <f t="shared" si="16"/>
        <v>2493.4756742050081</v>
      </c>
      <c r="J70" s="8">
        <f t="shared" si="16"/>
        <v>2586.2793155734685</v>
      </c>
      <c r="K70" s="8">
        <f t="shared" si="16"/>
        <v>2639.1602463591985</v>
      </c>
      <c r="L70" s="8">
        <f t="shared" si="16"/>
        <v>2967.6957411443977</v>
      </c>
      <c r="M70" s="8">
        <f t="shared" si="16"/>
        <v>3524.7880790950489</v>
      </c>
      <c r="N70" s="8">
        <f t="shared" si="16"/>
        <v>3715.0924611034811</v>
      </c>
      <c r="O70" s="8">
        <f t="shared" si="16"/>
        <v>3843.4208649221073</v>
      </c>
      <c r="P70" s="8">
        <f t="shared" si="16"/>
        <v>4015.5352398690607</v>
      </c>
      <c r="Q70" s="8">
        <f t="shared" si="16"/>
        <v>4163.478802260217</v>
      </c>
      <c r="R70" s="8">
        <f t="shared" si="16"/>
        <v>4335.1110953786156</v>
      </c>
      <c r="S70" s="8">
        <f t="shared" si="16"/>
        <v>4511.8728942742155</v>
      </c>
      <c r="T70" s="8">
        <f t="shared" si="16"/>
        <v>4881.7901531318012</v>
      </c>
      <c r="U70" s="8">
        <f t="shared" si="16"/>
        <v>5472.0186040350382</v>
      </c>
      <c r="V70" s="8">
        <f t="shared" si="16"/>
        <v>5415.3904650961422</v>
      </c>
      <c r="W70" s="8">
        <f t="shared" si="16"/>
        <v>5131.4617061161034</v>
      </c>
      <c r="X70" s="8">
        <f t="shared" si="16"/>
        <v>5185.8215980527584</v>
      </c>
      <c r="Y70" s="8">
        <f t="shared" si="16"/>
        <v>5236.5369666516781</v>
      </c>
      <c r="Z70" s="8">
        <f t="shared" si="16"/>
        <v>5269.8006121671033</v>
      </c>
      <c r="AA70" s="8">
        <f t="shared" si="16"/>
        <v>5285.7583162019464</v>
      </c>
      <c r="AB70" s="8">
        <f t="shared" si="16"/>
        <v>344.24146167196909</v>
      </c>
      <c r="AC70" s="8">
        <f t="shared" si="16"/>
        <v>387.10697430209399</v>
      </c>
      <c r="AD70" s="8">
        <f t="shared" si="16"/>
        <v>424.19085752078121</v>
      </c>
    </row>
    <row r="71" spans="1:30" x14ac:dyDescent="0.2">
      <c r="A71" s="2" t="s">
        <v>61</v>
      </c>
      <c r="B71" s="8">
        <f>B63-144</f>
        <v>-144</v>
      </c>
      <c r="C71" s="8">
        <f t="shared" ref="C71:AD71" si="17">C63-144</f>
        <v>12469.478519901941</v>
      </c>
      <c r="D71" s="8">
        <f t="shared" si="17"/>
        <v>13824.870321914161</v>
      </c>
      <c r="E71" s="8">
        <f t="shared" si="17"/>
        <v>15714.090437638808</v>
      </c>
      <c r="F71" s="8">
        <f t="shared" si="17"/>
        <v>17697.571422742723</v>
      </c>
      <c r="G71" s="8">
        <f t="shared" si="17"/>
        <v>17622.639399536656</v>
      </c>
      <c r="H71" s="8">
        <f t="shared" si="17"/>
        <v>16623.72495139785</v>
      </c>
      <c r="I71" s="8">
        <f t="shared" si="17"/>
        <v>18283.048519363652</v>
      </c>
      <c r="J71" s="8">
        <f t="shared" si="17"/>
        <v>18967.962660031579</v>
      </c>
      <c r="K71" s="8">
        <f t="shared" si="17"/>
        <v>19465.237847256441</v>
      </c>
      <c r="L71" s="8">
        <f t="shared" si="17"/>
        <v>22213.23899938574</v>
      </c>
      <c r="M71" s="8">
        <f t="shared" si="17"/>
        <v>26416.328740158413</v>
      </c>
      <c r="N71" s="8">
        <f t="shared" si="17"/>
        <v>28124.805885975718</v>
      </c>
      <c r="O71" s="8">
        <f t="shared" si="17"/>
        <v>29431.318527887564</v>
      </c>
      <c r="P71" s="8">
        <f t="shared" si="17"/>
        <v>30650.938329875786</v>
      </c>
      <c r="Q71" s="8">
        <f t="shared" si="17"/>
        <v>32110.59460632833</v>
      </c>
      <c r="R71" s="8">
        <f t="shared" si="17"/>
        <v>33379.240837879544</v>
      </c>
      <c r="S71" s="8">
        <f t="shared" si="17"/>
        <v>35170.377258842258</v>
      </c>
      <c r="T71" s="8">
        <f t="shared" si="17"/>
        <v>38309.911556005485</v>
      </c>
      <c r="U71" s="8">
        <f t="shared" si="17"/>
        <v>41836.749973525417</v>
      </c>
      <c r="V71" s="8">
        <f t="shared" si="17"/>
        <v>41574.292892826947</v>
      </c>
      <c r="W71" s="8">
        <f t="shared" si="17"/>
        <v>39622.530129617087</v>
      </c>
      <c r="X71" s="8">
        <f t="shared" si="17"/>
        <v>40996.267525473355</v>
      </c>
      <c r="Y71" s="8">
        <f t="shared" si="17"/>
        <v>41451.147636475398</v>
      </c>
      <c r="Z71" s="8">
        <f t="shared" si="17"/>
        <v>41296.795087104525</v>
      </c>
      <c r="AA71" s="8">
        <f t="shared" si="17"/>
        <v>41608.066840601881</v>
      </c>
      <c r="AB71" s="8">
        <f t="shared" si="17"/>
        <v>2444.5584189701153</v>
      </c>
      <c r="AC71" s="8">
        <f t="shared" si="17"/>
        <v>2761.8474119169846</v>
      </c>
      <c r="AD71" s="8">
        <f t="shared" si="17"/>
        <v>3042.0919902490855</v>
      </c>
    </row>
    <row r="72" spans="1:30" x14ac:dyDescent="0.2">
      <c r="A72" s="2" t="s">
        <v>13</v>
      </c>
      <c r="B72" s="8">
        <f>B64-300</f>
        <v>-300</v>
      </c>
      <c r="C72" s="8">
        <f t="shared" ref="C72:AD72" si="18">C64-300</f>
        <v>16034.112111949862</v>
      </c>
      <c r="D72" s="8">
        <f t="shared" si="18"/>
        <v>17621.055620651889</v>
      </c>
      <c r="E72" s="8">
        <f t="shared" si="18"/>
        <v>19670.900462291807</v>
      </c>
      <c r="F72" s="8">
        <f t="shared" si="18"/>
        <v>21870.534762027575</v>
      </c>
      <c r="G72" s="8">
        <f t="shared" si="18"/>
        <v>21956.43427286539</v>
      </c>
      <c r="H72" s="8">
        <f t="shared" si="18"/>
        <v>20556.656136621845</v>
      </c>
      <c r="I72" s="8">
        <f t="shared" si="18"/>
        <v>22191.781403639969</v>
      </c>
      <c r="J72" s="8">
        <f t="shared" si="18"/>
        <v>22987.677836178696</v>
      </c>
      <c r="K72" s="8">
        <f t="shared" si="18"/>
        <v>23440.670176059521</v>
      </c>
      <c r="L72" s="8">
        <f t="shared" si="18"/>
        <v>26399.734849525212</v>
      </c>
      <c r="M72" s="8">
        <f t="shared" si="18"/>
        <v>31225.42570946171</v>
      </c>
      <c r="N72" s="8">
        <f t="shared" si="18"/>
        <v>32844.610780568117</v>
      </c>
      <c r="O72" s="8">
        <f t="shared" si="18"/>
        <v>34099.135174270363</v>
      </c>
      <c r="P72" s="8">
        <f t="shared" si="18"/>
        <v>35347.859470653937</v>
      </c>
      <c r="Q72" s="8">
        <f t="shared" si="18"/>
        <v>36809.851157744466</v>
      </c>
      <c r="R72" s="8">
        <f t="shared" si="18"/>
        <v>38275.474617824191</v>
      </c>
      <c r="S72" s="8">
        <f t="shared" si="18"/>
        <v>40179.929894440975</v>
      </c>
      <c r="T72" s="8">
        <f t="shared" si="18"/>
        <v>43261.856575639336</v>
      </c>
      <c r="U72" s="8">
        <f t="shared" si="18"/>
        <v>49560.762747934001</v>
      </c>
      <c r="V72" s="8">
        <f t="shared" si="18"/>
        <v>49204.595400296683</v>
      </c>
      <c r="W72" s="8">
        <f t="shared" si="18"/>
        <v>46543.649237162907</v>
      </c>
      <c r="X72" s="8">
        <f t="shared" si="18"/>
        <v>46758.847496126458</v>
      </c>
      <c r="Y72" s="8">
        <f t="shared" si="18"/>
        <v>47159.113340210431</v>
      </c>
      <c r="Z72" s="8">
        <f t="shared" si="18"/>
        <v>47899.074241638824</v>
      </c>
      <c r="AA72" s="8">
        <f t="shared" si="18"/>
        <v>56395.912168685521</v>
      </c>
      <c r="AB72" s="8">
        <f t="shared" si="18"/>
        <v>3114.4857739508134</v>
      </c>
      <c r="AC72" s="8">
        <f t="shared" si="18"/>
        <v>3457.8707242420096</v>
      </c>
      <c r="AD72" s="8">
        <f t="shared" si="18"/>
        <v>3787.7885979300299</v>
      </c>
    </row>
    <row r="75" spans="1:30" x14ac:dyDescent="0.2">
      <c r="A75" s="2" t="s">
        <v>62</v>
      </c>
    </row>
    <row r="76" spans="1:30" x14ac:dyDescent="0.2">
      <c r="A76" s="2" t="s">
        <v>10</v>
      </c>
      <c r="B76" s="48">
        <f t="shared" ref="B76:AC80" si="19">B47/(B38*12)</f>
        <v>55.142479752675918</v>
      </c>
      <c r="C76" s="48">
        <f t="shared" si="19"/>
        <v>55.52493066982445</v>
      </c>
      <c r="D76" s="48">
        <f t="shared" si="19"/>
        <v>55.103153299590872</v>
      </c>
      <c r="E76" s="48">
        <f t="shared" si="19"/>
        <v>55.461076210723725</v>
      </c>
      <c r="F76" s="48">
        <f t="shared" si="19"/>
        <v>54.392805567318099</v>
      </c>
      <c r="G76" s="48">
        <f t="shared" si="19"/>
        <v>55.135191235641749</v>
      </c>
      <c r="H76" s="48">
        <f t="shared" si="19"/>
        <v>54.653670939454528</v>
      </c>
      <c r="I76" s="48">
        <f t="shared" si="19"/>
        <v>55.433021531466615</v>
      </c>
      <c r="J76" s="48">
        <f t="shared" si="19"/>
        <v>54.58712675917856</v>
      </c>
      <c r="K76" s="48">
        <f t="shared" si="19"/>
        <v>54.285060041263883</v>
      </c>
      <c r="L76" s="48">
        <f t="shared" si="19"/>
        <v>54.791254372955869</v>
      </c>
      <c r="M76" s="48">
        <f t="shared" si="19"/>
        <v>54.803685446915374</v>
      </c>
      <c r="N76" s="48">
        <f t="shared" si="19"/>
        <v>54.08310737993952</v>
      </c>
      <c r="O76" s="48">
        <f t="shared" si="19"/>
        <v>54.110449227143008</v>
      </c>
      <c r="P76" s="48">
        <f t="shared" si="19"/>
        <v>53.526960370272072</v>
      </c>
      <c r="Q76" s="48">
        <f t="shared" si="19"/>
        <v>53.774064150684168</v>
      </c>
      <c r="R76" s="48">
        <f t="shared" si="19"/>
        <v>53.457338985097046</v>
      </c>
      <c r="S76" s="48">
        <f t="shared" si="19"/>
        <v>53.443667314273512</v>
      </c>
      <c r="T76" s="48">
        <f t="shared" si="19"/>
        <v>53.303249725577658</v>
      </c>
      <c r="U76" s="48">
        <f t="shared" si="19"/>
        <v>53.008213275446401</v>
      </c>
      <c r="V76" s="48">
        <f t="shared" si="19"/>
        <v>52.310145959626709</v>
      </c>
      <c r="W76" s="48">
        <f t="shared" si="19"/>
        <v>52.413320763719902</v>
      </c>
      <c r="X76" s="48">
        <f t="shared" si="19"/>
        <v>53.05445427054223</v>
      </c>
      <c r="Y76" s="48">
        <f t="shared" si="19"/>
        <v>52.92281203898564</v>
      </c>
      <c r="Z76" s="48">
        <f t="shared" si="19"/>
        <v>51.760144633745867</v>
      </c>
      <c r="AA76" s="48">
        <f t="shared" si="19"/>
        <v>52.504818037253116</v>
      </c>
      <c r="AB76" s="48">
        <f t="shared" si="19"/>
        <v>55.601730697380226</v>
      </c>
      <c r="AC76" s="48">
        <f t="shared" si="19"/>
        <v>54.724694377241356</v>
      </c>
      <c r="AD76" s="48">
        <f>AD47/(AD38*12)</f>
        <v>55.320984831237681</v>
      </c>
    </row>
    <row r="77" spans="1:30" x14ac:dyDescent="0.2">
      <c r="A77" s="2" t="s">
        <v>11</v>
      </c>
      <c r="B77" s="48">
        <f t="shared" si="19"/>
        <v>297.18468608483073</v>
      </c>
      <c r="C77" s="48">
        <f t="shared" si="19"/>
        <v>298.73857664863277</v>
      </c>
      <c r="D77" s="48">
        <f t="shared" si="19"/>
        <v>296.76766814225778</v>
      </c>
      <c r="E77" s="48">
        <f t="shared" si="19"/>
        <v>298.40221529066702</v>
      </c>
      <c r="F77" s="48">
        <f t="shared" si="19"/>
        <v>293.4616760740671</v>
      </c>
      <c r="G77" s="48">
        <f t="shared" si="19"/>
        <v>297.32112352103229</v>
      </c>
      <c r="H77" s="48">
        <f t="shared" si="19"/>
        <v>294.87103717888101</v>
      </c>
      <c r="I77" s="48">
        <f t="shared" si="19"/>
        <v>298.59747735021864</v>
      </c>
      <c r="J77" s="48">
        <f t="shared" si="19"/>
        <v>294.66994951440267</v>
      </c>
      <c r="K77" s="48">
        <f t="shared" si="19"/>
        <v>293.38310034739794</v>
      </c>
      <c r="L77" s="48">
        <f t="shared" si="19"/>
        <v>295.81239747680553</v>
      </c>
      <c r="M77" s="48">
        <f t="shared" si="19"/>
        <v>296.04320387279307</v>
      </c>
      <c r="N77" s="48">
        <f t="shared" si="19"/>
        <v>292.63414704435257</v>
      </c>
      <c r="O77" s="48">
        <f t="shared" si="19"/>
        <v>292.60805504103161</v>
      </c>
      <c r="P77" s="48">
        <f t="shared" si="19"/>
        <v>290.18698139446605</v>
      </c>
      <c r="Q77" s="48">
        <f t="shared" si="19"/>
        <v>291.61875907707281</v>
      </c>
      <c r="R77" s="48">
        <f t="shared" si="19"/>
        <v>290.09663775524558</v>
      </c>
      <c r="S77" s="48">
        <f t="shared" si="19"/>
        <v>290.01382888085766</v>
      </c>
      <c r="T77" s="48">
        <f t="shared" si="19"/>
        <v>289.59321366336269</v>
      </c>
      <c r="U77" s="48">
        <f t="shared" si="19"/>
        <v>289.20124817756084</v>
      </c>
      <c r="V77" s="48">
        <f t="shared" si="19"/>
        <v>286.05547669256839</v>
      </c>
      <c r="W77" s="48">
        <f t="shared" si="19"/>
        <v>286.2048290201335</v>
      </c>
      <c r="X77" s="48">
        <f t="shared" si="19"/>
        <v>288.97515230042262</v>
      </c>
      <c r="Y77" s="48">
        <f t="shared" si="19"/>
        <v>288.90386074318008</v>
      </c>
      <c r="Z77" s="48">
        <f t="shared" si="19"/>
        <v>283.39246726536965</v>
      </c>
      <c r="AA77" s="48">
        <f t="shared" si="19"/>
        <v>287.25926854918691</v>
      </c>
      <c r="AB77" s="48">
        <f t="shared" si="19"/>
        <v>299.39385810054108</v>
      </c>
      <c r="AC77" s="48">
        <f t="shared" si="19"/>
        <v>295.09853303532969</v>
      </c>
      <c r="AD77" s="48">
        <f>AD48/(AD39*12)</f>
        <v>297.54527475305156</v>
      </c>
    </row>
    <row r="78" spans="1:30" x14ac:dyDescent="0.2">
      <c r="A78" s="2" t="s">
        <v>12</v>
      </c>
      <c r="B78" s="48">
        <f t="shared" si="19"/>
        <v>2331.8192043156291</v>
      </c>
      <c r="C78" s="48">
        <f t="shared" si="19"/>
        <v>2353.1108934260333</v>
      </c>
      <c r="D78" s="48">
        <f t="shared" si="19"/>
        <v>2356.4113050406877</v>
      </c>
      <c r="E78" s="48">
        <f t="shared" si="19"/>
        <v>2368.7491044286198</v>
      </c>
      <c r="F78" s="48">
        <f t="shared" si="19"/>
        <v>2319.8168307956676</v>
      </c>
      <c r="G78" s="48">
        <f t="shared" si="19"/>
        <v>2342.0393391692905</v>
      </c>
      <c r="H78" s="48">
        <f t="shared" si="19"/>
        <v>2325.0649209753715</v>
      </c>
      <c r="I78" s="48">
        <f t="shared" si="19"/>
        <v>2354.7687796246378</v>
      </c>
      <c r="J78" s="48">
        <f t="shared" si="19"/>
        <v>2329.5812321897174</v>
      </c>
      <c r="K78" s="48">
        <f t="shared" si="19"/>
        <v>2314.0906669076248</v>
      </c>
      <c r="L78" s="48">
        <f t="shared" si="19"/>
        <v>2335.6671817861111</v>
      </c>
      <c r="M78" s="48">
        <f t="shared" si="19"/>
        <v>2344.329812414433</v>
      </c>
      <c r="N78" s="48">
        <f t="shared" si="19"/>
        <v>2320.7485237965111</v>
      </c>
      <c r="O78" s="48">
        <f t="shared" si="19"/>
        <v>2311.4144872973284</v>
      </c>
      <c r="P78" s="48">
        <f t="shared" si="19"/>
        <v>2305.1595462237947</v>
      </c>
      <c r="Q78" s="48">
        <f t="shared" si="19"/>
        <v>2307.5653468178502</v>
      </c>
      <c r="R78" s="48">
        <f t="shared" si="19"/>
        <v>2295.9255115838173</v>
      </c>
      <c r="S78" s="48">
        <f t="shared" si="19"/>
        <v>2282.4667683547486</v>
      </c>
      <c r="T78" s="48">
        <f t="shared" si="19"/>
        <v>2284.8418233273883</v>
      </c>
      <c r="U78" s="48">
        <f t="shared" si="19"/>
        <v>2231.4344723940872</v>
      </c>
      <c r="V78" s="48">
        <f t="shared" si="19"/>
        <v>2200.4096694133009</v>
      </c>
      <c r="W78" s="48">
        <f t="shared" si="19"/>
        <v>2206.7800409820343</v>
      </c>
      <c r="X78" s="48">
        <f t="shared" si="19"/>
        <v>2240.8697520410064</v>
      </c>
      <c r="Y78" s="48">
        <f t="shared" si="19"/>
        <v>2237.8675907908528</v>
      </c>
      <c r="Z78" s="48">
        <f t="shared" si="19"/>
        <v>2182.602327525994</v>
      </c>
      <c r="AA78" s="48">
        <f t="shared" si="19"/>
        <v>2195.5856789510235</v>
      </c>
      <c r="AB78" s="48">
        <f t="shared" si="19"/>
        <v>2345.3058701547966</v>
      </c>
      <c r="AC78" s="48">
        <f t="shared" si="19"/>
        <v>2326.6754301202895</v>
      </c>
      <c r="AD78" s="48">
        <f>AD49/(AD40*12)</f>
        <v>2350.616755863859</v>
      </c>
    </row>
    <row r="79" spans="1:30" x14ac:dyDescent="0.2">
      <c r="A79" s="2" t="s">
        <v>61</v>
      </c>
      <c r="B79" s="48">
        <f t="shared" si="19"/>
        <v>15845.049850790378</v>
      </c>
      <c r="C79" s="48">
        <f t="shared" si="19"/>
        <v>16238.897321422281</v>
      </c>
      <c r="D79" s="48">
        <f t="shared" si="19"/>
        <v>16314.911789151018</v>
      </c>
      <c r="E79" s="48">
        <f t="shared" si="19"/>
        <v>16615.567439377392</v>
      </c>
      <c r="F79" s="48">
        <f t="shared" si="19"/>
        <v>16525.348264641139</v>
      </c>
      <c r="G79" s="48">
        <f t="shared" si="19"/>
        <v>16643.834091789278</v>
      </c>
      <c r="H79" s="48">
        <f t="shared" si="19"/>
        <v>16663.589548076881</v>
      </c>
      <c r="I79" s="48">
        <f t="shared" si="19"/>
        <v>17161.105798523797</v>
      </c>
      <c r="J79" s="48">
        <f t="shared" si="19"/>
        <v>16985.167989768299</v>
      </c>
      <c r="K79" s="48">
        <f t="shared" si="19"/>
        <v>16968.89868484444</v>
      </c>
      <c r="L79" s="48">
        <f t="shared" si="19"/>
        <v>17390.729500389509</v>
      </c>
      <c r="M79" s="48">
        <f t="shared" si="19"/>
        <v>17491.538571843925</v>
      </c>
      <c r="N79" s="48">
        <f t="shared" si="19"/>
        <v>17494.179199534665</v>
      </c>
      <c r="O79" s="48">
        <f t="shared" si="19"/>
        <v>17625.94161197752</v>
      </c>
      <c r="P79" s="48">
        <f t="shared" si="19"/>
        <v>17525.39895660332</v>
      </c>
      <c r="Q79" s="48">
        <f t="shared" si="19"/>
        <v>17727.750524583484</v>
      </c>
      <c r="R79" s="48">
        <f t="shared" si="19"/>
        <v>17612.106921503306</v>
      </c>
      <c r="S79" s="48">
        <f t="shared" si="19"/>
        <v>17727.324781819385</v>
      </c>
      <c r="T79" s="48">
        <f t="shared" si="19"/>
        <v>17869.606523217113</v>
      </c>
      <c r="U79" s="48">
        <f t="shared" si="19"/>
        <v>17010.527728968198</v>
      </c>
      <c r="V79" s="48">
        <f t="shared" si="19"/>
        <v>16842.341050729356</v>
      </c>
      <c r="W79" s="48">
        <f t="shared" si="19"/>
        <v>16985.703171914225</v>
      </c>
      <c r="X79" s="48">
        <f t="shared" si="19"/>
        <v>17658.136627976866</v>
      </c>
      <c r="Y79" s="48">
        <f t="shared" si="19"/>
        <v>17657.930394625204</v>
      </c>
      <c r="Z79" s="48">
        <f t="shared" si="19"/>
        <v>17050.362949398816</v>
      </c>
      <c r="AA79" s="48">
        <f t="shared" si="19"/>
        <v>17228.792321329725</v>
      </c>
      <c r="AB79" s="48">
        <f t="shared" si="19"/>
        <v>16008.168591282365</v>
      </c>
      <c r="AC79" s="48">
        <f t="shared" si="19"/>
        <v>16017.180924727363</v>
      </c>
      <c r="AD79" s="48">
        <f>AD50/(AD41*12)</f>
        <v>16309.735037928529</v>
      </c>
    </row>
    <row r="80" spans="1:30" x14ac:dyDescent="0.2">
      <c r="A80" s="2" t="s">
        <v>13</v>
      </c>
      <c r="B80" s="48">
        <f t="shared" si="19"/>
        <v>20852.852399242853</v>
      </c>
      <c r="C80" s="48">
        <f t="shared" si="19"/>
        <v>21028.930996634852</v>
      </c>
      <c r="D80" s="48">
        <f t="shared" si="19"/>
        <v>20930.858035149944</v>
      </c>
      <c r="E80" s="48">
        <f t="shared" si="19"/>
        <v>20924.829806034966</v>
      </c>
      <c r="F80" s="48">
        <f t="shared" si="19"/>
        <v>20534.95174134817</v>
      </c>
      <c r="G80" s="48">
        <f t="shared" si="19"/>
        <v>20849.885630145956</v>
      </c>
      <c r="H80" s="48">
        <f t="shared" si="19"/>
        <v>20727.126560903656</v>
      </c>
      <c r="I80" s="48">
        <f t="shared" si="19"/>
        <v>20946.59054376142</v>
      </c>
      <c r="J80" s="48">
        <f t="shared" si="19"/>
        <v>20696.20620211307</v>
      </c>
      <c r="K80" s="48">
        <f t="shared" si="19"/>
        <v>20544.043071221451</v>
      </c>
      <c r="L80" s="48">
        <f t="shared" si="19"/>
        <v>20768.569254592367</v>
      </c>
      <c r="M80" s="48">
        <f t="shared" si="19"/>
        <v>20761.346939095187</v>
      </c>
      <c r="N80" s="48">
        <f t="shared" si="19"/>
        <v>20511.576004763163</v>
      </c>
      <c r="O80" s="48">
        <f t="shared" si="19"/>
        <v>20500.78167416844</v>
      </c>
      <c r="P80" s="48">
        <f t="shared" si="19"/>
        <v>20287.196307389397</v>
      </c>
      <c r="Q80" s="48">
        <f t="shared" si="19"/>
        <v>20396.293655473346</v>
      </c>
      <c r="R80" s="48">
        <f t="shared" si="19"/>
        <v>20266.399266182361</v>
      </c>
      <c r="S80" s="48">
        <f t="shared" si="19"/>
        <v>20320.36015032254</v>
      </c>
      <c r="T80" s="48">
        <f t="shared" si="19"/>
        <v>20243.278379983745</v>
      </c>
      <c r="U80" s="48">
        <f t="shared" si="19"/>
        <v>20203.495360280962</v>
      </c>
      <c r="V80" s="48">
        <f t="shared" si="19"/>
        <v>19985.795714414857</v>
      </c>
      <c r="W80" s="48">
        <f t="shared" si="19"/>
        <v>20008.593126889871</v>
      </c>
      <c r="X80" s="48">
        <f t="shared" si="19"/>
        <v>20198.496719235107</v>
      </c>
      <c r="Y80" s="48">
        <f t="shared" si="19"/>
        <v>20147.295239245257</v>
      </c>
      <c r="Z80" s="48">
        <f t="shared" si="19"/>
        <v>19830.983163271674</v>
      </c>
      <c r="AA80" s="48">
        <f t="shared" si="19"/>
        <v>23395.299206427324</v>
      </c>
      <c r="AB80" s="48">
        <f t="shared" si="19"/>
        <v>21115.870332061808</v>
      </c>
      <c r="AC80" s="48">
        <f t="shared" si="19"/>
        <v>20713.577400890739</v>
      </c>
      <c r="AD80" s="48">
        <f>AD51/(AD42*12)</f>
        <v>20925.556803553525</v>
      </c>
    </row>
    <row r="82" spans="1:30" x14ac:dyDescent="0.2">
      <c r="A82" s="2" t="s">
        <v>63</v>
      </c>
    </row>
    <row r="83" spans="1:30" x14ac:dyDescent="0.2">
      <c r="A83" s="2" t="s">
        <v>10</v>
      </c>
      <c r="B83" s="49" t="e" vm="2">
        <f ca="1">B68/B76</f>
        <v>#VALUE!</v>
      </c>
      <c r="C83" s="49" t="e" vm="2">
        <f ca="1">C68/C76</f>
        <v>#VALUE!</v>
      </c>
      <c r="D83" s="49" t="e" vm="2">
        <f t="shared" ref="D83:AC87" ca="1" si="20">D60/D76</f>
        <v>#VALUE!</v>
      </c>
      <c r="E83" s="49" t="e" vm="2">
        <f t="shared" ca="1" si="20"/>
        <v>#VALUE!</v>
      </c>
      <c r="F83" s="49" t="e" vm="2">
        <f t="shared" ca="1" si="20"/>
        <v>#VALUE!</v>
      </c>
      <c r="G83" s="49" t="e" vm="2">
        <f t="shared" ca="1" si="20"/>
        <v>#VALUE!</v>
      </c>
      <c r="H83" s="49" t="e" vm="2">
        <f t="shared" ca="1" si="20"/>
        <v>#VALUE!</v>
      </c>
      <c r="I83" s="49" t="e" vm="2">
        <f t="shared" ca="1" si="20"/>
        <v>#VALUE!</v>
      </c>
      <c r="J83" s="49" t="e" vm="2">
        <f t="shared" ca="1" si="20"/>
        <v>#VALUE!</v>
      </c>
      <c r="K83" s="49" t="e" vm="2">
        <f t="shared" ca="1" si="20"/>
        <v>#VALUE!</v>
      </c>
      <c r="L83" s="49" t="e" vm="2">
        <f t="shared" ca="1" si="20"/>
        <v>#VALUE!</v>
      </c>
      <c r="M83" s="49" t="e" vm="2">
        <f t="shared" ca="1" si="20"/>
        <v>#VALUE!</v>
      </c>
      <c r="N83" s="49" t="e" vm="2">
        <f t="shared" ca="1" si="20"/>
        <v>#VALUE!</v>
      </c>
      <c r="O83" s="49" t="e" vm="2">
        <f t="shared" ca="1" si="20"/>
        <v>#VALUE!</v>
      </c>
      <c r="P83" s="49" t="e" vm="2">
        <f t="shared" ca="1" si="20"/>
        <v>#VALUE!</v>
      </c>
      <c r="Q83" s="49" t="e" vm="2">
        <f t="shared" ca="1" si="20"/>
        <v>#VALUE!</v>
      </c>
      <c r="R83" s="49" t="e" vm="2">
        <f t="shared" ca="1" si="20"/>
        <v>#VALUE!</v>
      </c>
      <c r="S83" s="49" t="e" vm="2">
        <f t="shared" ca="1" si="20"/>
        <v>#VALUE!</v>
      </c>
      <c r="T83" s="49" t="e" vm="2">
        <f t="shared" ca="1" si="20"/>
        <v>#VALUE!</v>
      </c>
      <c r="U83" s="49" t="e" vm="2">
        <f t="shared" ca="1" si="20"/>
        <v>#VALUE!</v>
      </c>
      <c r="V83" s="49" t="e" vm="2">
        <f t="shared" ca="1" si="20"/>
        <v>#VALUE!</v>
      </c>
      <c r="W83" s="49" t="e" vm="2">
        <f t="shared" ca="1" si="20"/>
        <v>#VALUE!</v>
      </c>
      <c r="X83" s="49" t="e" vm="2">
        <f t="shared" ca="1" si="20"/>
        <v>#VALUE!</v>
      </c>
      <c r="Y83" s="49" t="e" vm="2">
        <f t="shared" ca="1" si="20"/>
        <v>#VALUE!</v>
      </c>
      <c r="Z83" s="49" t="e" vm="2">
        <f t="shared" ca="1" si="20"/>
        <v>#VALUE!</v>
      </c>
      <c r="AA83" s="49" t="e" vm="2">
        <f t="shared" ca="1" si="20"/>
        <v>#VALUE!</v>
      </c>
      <c r="AB83" s="49" t="e" vm="2">
        <f t="shared" ca="1" si="20"/>
        <v>#VALUE!</v>
      </c>
      <c r="AC83" s="49" t="e" vm="2">
        <f t="shared" ca="1" si="20"/>
        <v>#VALUE!</v>
      </c>
      <c r="AD83" s="49" t="e" vm="2">
        <f ca="1">AD60/AD76</f>
        <v>#VALUE!</v>
      </c>
    </row>
    <row r="84" spans="1:30" x14ac:dyDescent="0.2">
      <c r="A84" s="2" t="s">
        <v>11</v>
      </c>
      <c r="B84" s="49">
        <f t="shared" ref="B84:C87" si="21">B61/B77</f>
        <v>0</v>
      </c>
      <c r="C84" s="49">
        <f t="shared" si="21"/>
        <v>0.77674476722396035</v>
      </c>
      <c r="D84" s="49">
        <f t="shared" si="20"/>
        <v>0.85620262631165978</v>
      </c>
      <c r="E84" s="49">
        <f t="shared" si="20"/>
        <v>0.95441160799940961</v>
      </c>
      <c r="F84" s="49">
        <f t="shared" si="20"/>
        <v>1.079648739440964</v>
      </c>
      <c r="G84" s="49">
        <f t="shared" si="20"/>
        <v>1.0674607366040303</v>
      </c>
      <c r="H84" s="49">
        <f t="shared" si="20"/>
        <v>1.0062492779854257</v>
      </c>
      <c r="I84" s="49">
        <f t="shared" si="20"/>
        <v>1.0737681321764678</v>
      </c>
      <c r="J84" s="49">
        <f t="shared" si="20"/>
        <v>1.1252148151578154</v>
      </c>
      <c r="K84" s="49">
        <f t="shared" si="20"/>
        <v>1.1555987345702161</v>
      </c>
      <c r="L84" s="49">
        <f t="shared" si="20"/>
        <v>1.2855837357992941</v>
      </c>
      <c r="M84" s="49">
        <f t="shared" si="20"/>
        <v>1.518467265247466</v>
      </c>
      <c r="N84" s="49">
        <f t="shared" si="20"/>
        <v>1.615897811697713</v>
      </c>
      <c r="O84" s="49">
        <f t="shared" si="20"/>
        <v>1.6779426131645627</v>
      </c>
      <c r="P84" s="49">
        <f t="shared" si="20"/>
        <v>1.7571604735578754</v>
      </c>
      <c r="Q84" s="49">
        <f t="shared" si="20"/>
        <v>1.8194409133634939</v>
      </c>
      <c r="R84" s="49">
        <f t="shared" si="20"/>
        <v>1.9034202430913991</v>
      </c>
      <c r="S84" s="49">
        <f t="shared" si="20"/>
        <v>1.992087226554321</v>
      </c>
      <c r="T84" s="49">
        <f t="shared" si="20"/>
        <v>2.1519170836830788</v>
      </c>
      <c r="U84" s="49">
        <f t="shared" si="20"/>
        <v>2.4679275471291819</v>
      </c>
      <c r="V84" s="49">
        <f t="shared" si="20"/>
        <v>2.4769889629458808</v>
      </c>
      <c r="W84" s="49">
        <f t="shared" si="20"/>
        <v>2.3411765604953487</v>
      </c>
      <c r="X84" s="49">
        <f t="shared" si="20"/>
        <v>2.3298193004290337</v>
      </c>
      <c r="Y84" s="49">
        <f t="shared" si="20"/>
        <v>2.3556071808469863</v>
      </c>
      <c r="Z84" s="49">
        <f t="shared" si="20"/>
        <v>2.4304934276232335</v>
      </c>
      <c r="AA84" s="49">
        <f t="shared" si="20"/>
        <v>2.4233890607011181</v>
      </c>
      <c r="AB84" s="49">
        <f t="shared" si="20"/>
        <v>0.16170234616218232</v>
      </c>
      <c r="AC84" s="49">
        <f t="shared" si="20"/>
        <v>0.18142065233407784</v>
      </c>
      <c r="AD84" s="49">
        <f>AD61/AD77</f>
        <v>0.19534909566830985</v>
      </c>
    </row>
    <row r="85" spans="1:30" x14ac:dyDescent="0.2">
      <c r="A85" s="2" t="s">
        <v>12</v>
      </c>
      <c r="B85" s="49">
        <f t="shared" si="21"/>
        <v>0</v>
      </c>
      <c r="C85" s="49">
        <f t="shared" si="21"/>
        <v>0.77674476722396024</v>
      </c>
      <c r="D85" s="49">
        <f t="shared" si="20"/>
        <v>0.85620262631165989</v>
      </c>
      <c r="E85" s="49">
        <f t="shared" si="20"/>
        <v>0.95441160799940949</v>
      </c>
      <c r="F85" s="49">
        <f t="shared" si="20"/>
        <v>1.0796487394409637</v>
      </c>
      <c r="G85" s="49">
        <f t="shared" si="20"/>
        <v>1.0674607366040305</v>
      </c>
      <c r="H85" s="49">
        <f t="shared" si="20"/>
        <v>1.006249277985426</v>
      </c>
      <c r="I85" s="49">
        <f t="shared" si="20"/>
        <v>1.0737681321764678</v>
      </c>
      <c r="J85" s="49">
        <f t="shared" si="20"/>
        <v>1.1252148151578152</v>
      </c>
      <c r="K85" s="49">
        <f t="shared" si="20"/>
        <v>1.1555987345702159</v>
      </c>
      <c r="L85" s="49">
        <f t="shared" si="20"/>
        <v>1.2855837357992941</v>
      </c>
      <c r="M85" s="49">
        <f t="shared" si="20"/>
        <v>1.518467265247466</v>
      </c>
      <c r="N85" s="49">
        <f t="shared" si="20"/>
        <v>1.6158978116977134</v>
      </c>
      <c r="O85" s="49">
        <f t="shared" si="20"/>
        <v>1.6779426131645627</v>
      </c>
      <c r="P85" s="49">
        <f t="shared" si="20"/>
        <v>1.7571604735578756</v>
      </c>
      <c r="Q85" s="49">
        <f t="shared" si="20"/>
        <v>1.8194409133634939</v>
      </c>
      <c r="R85" s="49">
        <f t="shared" si="20"/>
        <v>1.9034202430913996</v>
      </c>
      <c r="S85" s="49">
        <f t="shared" si="20"/>
        <v>1.9920872265543212</v>
      </c>
      <c r="T85" s="49">
        <f t="shared" si="20"/>
        <v>2.1519170836830783</v>
      </c>
      <c r="U85" s="49">
        <f t="shared" si="20"/>
        <v>2.4679275471291811</v>
      </c>
      <c r="V85" s="49">
        <f t="shared" si="20"/>
        <v>2.4769889629458817</v>
      </c>
      <c r="W85" s="49">
        <f t="shared" si="20"/>
        <v>2.3411765604953487</v>
      </c>
      <c r="X85" s="49">
        <f t="shared" si="20"/>
        <v>2.3298193004290328</v>
      </c>
      <c r="Y85" s="49">
        <f t="shared" si="20"/>
        <v>2.3556071808469863</v>
      </c>
      <c r="Z85" s="49">
        <f t="shared" si="20"/>
        <v>2.4304934276232348</v>
      </c>
      <c r="AA85" s="49">
        <f t="shared" si="20"/>
        <v>2.4233890607011177</v>
      </c>
      <c r="AB85" s="49">
        <f t="shared" si="20"/>
        <v>0.16170234616218229</v>
      </c>
      <c r="AC85" s="49">
        <f t="shared" si="20"/>
        <v>0.18142065233407781</v>
      </c>
      <c r="AD85" s="49">
        <f>AD62/AD78</f>
        <v>0.19534909566830988</v>
      </c>
    </row>
    <row r="86" spans="1:30" x14ac:dyDescent="0.2">
      <c r="A86" s="2" t="s">
        <v>61</v>
      </c>
      <c r="B86" s="49">
        <f t="shared" si="21"/>
        <v>0</v>
      </c>
      <c r="C86" s="49">
        <f t="shared" si="21"/>
        <v>0.77674476722396024</v>
      </c>
      <c r="D86" s="49">
        <f t="shared" si="20"/>
        <v>0.85620262631165978</v>
      </c>
      <c r="E86" s="49">
        <f t="shared" si="20"/>
        <v>0.95441160799940949</v>
      </c>
      <c r="F86" s="49">
        <f t="shared" si="20"/>
        <v>1.0796487394409637</v>
      </c>
      <c r="G86" s="49">
        <f t="shared" si="20"/>
        <v>1.0674607366040303</v>
      </c>
      <c r="H86" s="49">
        <f t="shared" si="20"/>
        <v>1.0062492779854257</v>
      </c>
      <c r="I86" s="49">
        <f t="shared" si="20"/>
        <v>1.073768132176468</v>
      </c>
      <c r="J86" s="49">
        <f t="shared" si="20"/>
        <v>1.1252148151578154</v>
      </c>
      <c r="K86" s="49">
        <f t="shared" si="20"/>
        <v>1.1555987345702163</v>
      </c>
      <c r="L86" s="49">
        <f t="shared" si="20"/>
        <v>1.2855837357992943</v>
      </c>
      <c r="M86" s="49">
        <f t="shared" si="20"/>
        <v>1.518467265247466</v>
      </c>
      <c r="N86" s="49">
        <f t="shared" si="20"/>
        <v>1.6158978116977132</v>
      </c>
      <c r="O86" s="49">
        <f t="shared" si="20"/>
        <v>1.6779426131645627</v>
      </c>
      <c r="P86" s="49">
        <f t="shared" si="20"/>
        <v>1.7571604735578754</v>
      </c>
      <c r="Q86" s="49">
        <f t="shared" si="20"/>
        <v>1.8194409133634939</v>
      </c>
      <c r="R86" s="49">
        <f t="shared" si="20"/>
        <v>1.9034202430913996</v>
      </c>
      <c r="S86" s="49">
        <f t="shared" si="20"/>
        <v>1.9920872265543208</v>
      </c>
      <c r="T86" s="49">
        <f t="shared" si="20"/>
        <v>2.1519170836830783</v>
      </c>
      <c r="U86" s="49">
        <f t="shared" si="20"/>
        <v>2.4679275471291819</v>
      </c>
      <c r="V86" s="49">
        <f t="shared" si="20"/>
        <v>2.4769889629458812</v>
      </c>
      <c r="W86" s="49">
        <f t="shared" si="20"/>
        <v>2.3411765604953492</v>
      </c>
      <c r="X86" s="49">
        <f t="shared" si="20"/>
        <v>2.3298193004290333</v>
      </c>
      <c r="Y86" s="49">
        <f t="shared" si="20"/>
        <v>2.3556071808469867</v>
      </c>
      <c r="Z86" s="49">
        <f t="shared" si="20"/>
        <v>2.4304934276232344</v>
      </c>
      <c r="AA86" s="49">
        <f t="shared" si="20"/>
        <v>2.4233890607011181</v>
      </c>
      <c r="AB86" s="49">
        <f t="shared" si="20"/>
        <v>0.16170234616218232</v>
      </c>
      <c r="AC86" s="49">
        <f t="shared" si="20"/>
        <v>0.18142065233407773</v>
      </c>
      <c r="AD86" s="49">
        <f>AD63/AD79</f>
        <v>0.19534909566830985</v>
      </c>
    </row>
    <row r="87" spans="1:30" x14ac:dyDescent="0.2">
      <c r="A87" s="2" t="s">
        <v>13</v>
      </c>
      <c r="B87" s="49">
        <f t="shared" si="21"/>
        <v>0</v>
      </c>
      <c r="C87" s="49">
        <f t="shared" si="21"/>
        <v>0.77674476722396035</v>
      </c>
      <c r="D87" s="49">
        <f t="shared" si="20"/>
        <v>0.85620262631165978</v>
      </c>
      <c r="E87" s="49">
        <f t="shared" si="20"/>
        <v>0.95441160799940961</v>
      </c>
      <c r="F87" s="49">
        <f t="shared" si="20"/>
        <v>1.0796487394409637</v>
      </c>
      <c r="G87" s="49">
        <f t="shared" si="20"/>
        <v>1.0674607366040303</v>
      </c>
      <c r="H87" s="49">
        <f t="shared" si="20"/>
        <v>1.0062492779854257</v>
      </c>
      <c r="I87" s="49">
        <f t="shared" si="20"/>
        <v>1.073768132176468</v>
      </c>
      <c r="J87" s="49">
        <f t="shared" si="20"/>
        <v>1.1252148151578156</v>
      </c>
      <c r="K87" s="49">
        <f t="shared" si="20"/>
        <v>1.1555987345702159</v>
      </c>
      <c r="L87" s="49">
        <f t="shared" si="20"/>
        <v>1.2855837357992939</v>
      </c>
      <c r="M87" s="49">
        <f t="shared" si="20"/>
        <v>1.5184672652474656</v>
      </c>
      <c r="N87" s="49">
        <f t="shared" si="20"/>
        <v>1.6158978116977132</v>
      </c>
      <c r="O87" s="49">
        <f t="shared" si="20"/>
        <v>1.6779426131645623</v>
      </c>
      <c r="P87" s="49">
        <f t="shared" si="20"/>
        <v>1.7571604735578756</v>
      </c>
      <c r="Q87" s="49">
        <f t="shared" si="20"/>
        <v>1.8194409133634941</v>
      </c>
      <c r="R87" s="49">
        <f t="shared" si="20"/>
        <v>1.9034202430913996</v>
      </c>
      <c r="S87" s="49">
        <f t="shared" si="20"/>
        <v>1.992087226554321</v>
      </c>
      <c r="T87" s="49">
        <f t="shared" si="20"/>
        <v>2.1519170836830788</v>
      </c>
      <c r="U87" s="49">
        <f t="shared" si="20"/>
        <v>2.4679275471291819</v>
      </c>
      <c r="V87" s="49">
        <f t="shared" si="20"/>
        <v>2.4769889629458808</v>
      </c>
      <c r="W87" s="49">
        <f t="shared" si="20"/>
        <v>2.3411765604953487</v>
      </c>
      <c r="X87" s="49">
        <f t="shared" si="20"/>
        <v>2.3298193004290333</v>
      </c>
      <c r="Y87" s="49">
        <f t="shared" si="20"/>
        <v>2.3556071808469863</v>
      </c>
      <c r="Z87" s="49">
        <f t="shared" si="20"/>
        <v>2.4304934276232344</v>
      </c>
      <c r="AA87" s="49">
        <f t="shared" si="20"/>
        <v>2.4233890607011177</v>
      </c>
      <c r="AB87" s="49">
        <f t="shared" si="20"/>
        <v>0.16170234616218229</v>
      </c>
      <c r="AC87" s="49">
        <f t="shared" si="20"/>
        <v>0.18142065233407781</v>
      </c>
      <c r="AD87" s="49">
        <f>AD64/AD80</f>
        <v>0.19534909566830985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300E-69C4-4DEB-9C83-CD221CC1CEBC}">
  <sheetPr codeName="Sheet5">
    <tabColor theme="7" tint="0.79998168889431442"/>
  </sheetPr>
  <dimension ref="A1:Q108"/>
  <sheetViews>
    <sheetView zoomScale="90" zoomScaleNormal="90" workbookViewId="0"/>
  </sheetViews>
  <sheetFormatPr defaultRowHeight="15" x14ac:dyDescent="0.25"/>
  <cols>
    <col min="1" max="1" width="7.5703125" bestFit="1" customWidth="1"/>
    <col min="2" max="2" width="18.140625" bestFit="1" customWidth="1"/>
    <col min="3" max="5" width="11.42578125" bestFit="1" customWidth="1"/>
    <col min="6" max="6" width="11.42578125" customWidth="1"/>
    <col min="7" max="7" width="11.42578125" bestFit="1" customWidth="1"/>
    <col min="8" max="8" width="11.42578125" customWidth="1"/>
    <col min="9" max="11" width="10.7109375" bestFit="1" customWidth="1"/>
    <col min="12" max="12" width="10.7109375" customWidth="1"/>
    <col min="13" max="14" width="10.7109375" bestFit="1" customWidth="1"/>
    <col min="15" max="15" width="10.7109375" customWidth="1"/>
    <col min="17" max="17" width="4.42578125" bestFit="1" customWidth="1"/>
  </cols>
  <sheetData>
    <row r="1" spans="1:17" x14ac:dyDescent="0.25">
      <c r="A1" s="10" t="s">
        <v>30</v>
      </c>
      <c r="B1" s="10"/>
      <c r="C1" s="10"/>
      <c r="D1" s="9"/>
      <c r="E1" s="9"/>
      <c r="F1" s="9"/>
      <c r="G1" s="9"/>
      <c r="H1" s="9"/>
      <c r="I1" s="10"/>
      <c r="J1" s="9"/>
      <c r="K1" s="9"/>
      <c r="L1" s="9"/>
      <c r="M1" s="9"/>
      <c r="N1" s="9"/>
      <c r="O1" s="9"/>
    </row>
    <row r="2" spans="1:17" x14ac:dyDescent="0.25">
      <c r="A2" s="17" t="s">
        <v>24</v>
      </c>
      <c r="B2" s="17" t="s">
        <v>20</v>
      </c>
      <c r="C2" s="18" t="s">
        <v>14</v>
      </c>
      <c r="D2" s="18" t="s">
        <v>15</v>
      </c>
      <c r="E2" s="18" t="s">
        <v>16</v>
      </c>
      <c r="F2" s="18" t="s">
        <v>65</v>
      </c>
      <c r="G2" s="19" t="s">
        <v>17</v>
      </c>
      <c r="H2" s="18" t="s">
        <v>67</v>
      </c>
      <c r="I2" s="20" t="s">
        <v>10</v>
      </c>
      <c r="J2" s="18" t="s">
        <v>11</v>
      </c>
      <c r="K2" s="18" t="s">
        <v>12</v>
      </c>
      <c r="L2" s="18" t="s">
        <v>61</v>
      </c>
      <c r="M2" s="18" t="s">
        <v>13</v>
      </c>
      <c r="N2" s="18" t="s">
        <v>66</v>
      </c>
      <c r="O2" s="18" t="s">
        <v>73</v>
      </c>
      <c r="Q2">
        <v>1</v>
      </c>
    </row>
    <row r="3" spans="1:17" x14ac:dyDescent="0.25">
      <c r="A3" s="11">
        <f>Dashboard!A13</f>
        <v>2025</v>
      </c>
      <c r="B3" s="32" t="s">
        <v>3</v>
      </c>
      <c r="C3" s="33">
        <v>193765</v>
      </c>
      <c r="D3" s="33">
        <v>27715</v>
      </c>
      <c r="E3" s="33">
        <v>492</v>
      </c>
      <c r="F3" s="33">
        <v>101</v>
      </c>
      <c r="G3" s="34">
        <v>7</v>
      </c>
      <c r="H3" s="33">
        <v>175</v>
      </c>
      <c r="I3" s="35">
        <v>75166</v>
      </c>
      <c r="J3" s="33">
        <v>10638</v>
      </c>
      <c r="K3" s="33">
        <v>163</v>
      </c>
      <c r="L3" s="33">
        <v>17</v>
      </c>
      <c r="M3" s="33">
        <v>4</v>
      </c>
      <c r="N3" s="33">
        <v>30</v>
      </c>
      <c r="O3" s="33">
        <v>12500</v>
      </c>
      <c r="Q3">
        <v>2</v>
      </c>
    </row>
    <row r="4" spans="1:17" x14ac:dyDescent="0.25">
      <c r="A4" s="11">
        <f>Dashboard!A14</f>
        <v>2026</v>
      </c>
      <c r="B4" s="32" t="s">
        <v>3</v>
      </c>
      <c r="C4" s="33">
        <v>189015</v>
      </c>
      <c r="D4" s="33">
        <v>27715</v>
      </c>
      <c r="E4" s="33">
        <v>494</v>
      </c>
      <c r="F4" s="33">
        <v>102</v>
      </c>
      <c r="G4" s="34">
        <v>7</v>
      </c>
      <c r="H4" s="33">
        <v>175</v>
      </c>
      <c r="I4" s="35">
        <v>76721</v>
      </c>
      <c r="J4" s="33">
        <v>10723</v>
      </c>
      <c r="K4" s="33">
        <v>165</v>
      </c>
      <c r="L4" s="33">
        <v>17</v>
      </c>
      <c r="M4" s="33">
        <v>4</v>
      </c>
      <c r="N4" s="33">
        <v>30</v>
      </c>
      <c r="O4" s="33">
        <v>17250</v>
      </c>
      <c r="Q4">
        <v>3</v>
      </c>
    </row>
    <row r="5" spans="1:17" x14ac:dyDescent="0.25">
      <c r="A5" s="11">
        <f>Dashboard!A15</f>
        <v>2027</v>
      </c>
      <c r="B5" s="32" t="s">
        <v>3</v>
      </c>
      <c r="C5" s="33">
        <v>184265</v>
      </c>
      <c r="D5" s="33">
        <v>27877</v>
      </c>
      <c r="E5" s="33">
        <v>496</v>
      </c>
      <c r="F5" s="33">
        <v>103</v>
      </c>
      <c r="G5" s="34">
        <v>7</v>
      </c>
      <c r="H5" s="33">
        <v>175</v>
      </c>
      <c r="I5" s="35">
        <v>78281</v>
      </c>
      <c r="J5" s="33">
        <v>10809</v>
      </c>
      <c r="K5" s="33">
        <v>168</v>
      </c>
      <c r="L5" s="33">
        <v>17</v>
      </c>
      <c r="M5" s="33">
        <v>4</v>
      </c>
      <c r="N5" s="33">
        <v>30</v>
      </c>
      <c r="O5" s="33">
        <v>22000</v>
      </c>
      <c r="Q5">
        <v>4</v>
      </c>
    </row>
    <row r="6" spans="1:17" x14ac:dyDescent="0.25">
      <c r="A6" s="11">
        <f>Dashboard!A16</f>
        <v>2028</v>
      </c>
      <c r="B6" s="32" t="s">
        <v>3</v>
      </c>
      <c r="C6" s="33">
        <v>179516</v>
      </c>
      <c r="D6" s="33">
        <v>28110</v>
      </c>
      <c r="E6" s="33">
        <v>498</v>
      </c>
      <c r="F6" s="33">
        <v>104</v>
      </c>
      <c r="G6" s="34">
        <v>7</v>
      </c>
      <c r="H6" s="33">
        <v>175</v>
      </c>
      <c r="I6" s="35">
        <v>79855</v>
      </c>
      <c r="J6" s="33">
        <v>10894</v>
      </c>
      <c r="K6" s="33">
        <v>170</v>
      </c>
      <c r="L6" s="33">
        <v>17</v>
      </c>
      <c r="M6" s="33">
        <v>4</v>
      </c>
      <c r="N6" s="33">
        <v>30</v>
      </c>
      <c r="O6" s="33">
        <v>26750</v>
      </c>
      <c r="Q6">
        <v>5</v>
      </c>
    </row>
    <row r="7" spans="1:17" x14ac:dyDescent="0.25">
      <c r="A7" s="11">
        <f>Dashboard!A17</f>
        <v>2029</v>
      </c>
      <c r="B7" s="32" t="s">
        <v>3</v>
      </c>
      <c r="C7" s="33">
        <v>174765</v>
      </c>
      <c r="D7" s="33">
        <v>28346</v>
      </c>
      <c r="E7" s="33">
        <v>500</v>
      </c>
      <c r="F7" s="33">
        <v>104</v>
      </c>
      <c r="G7" s="34">
        <v>7</v>
      </c>
      <c r="H7" s="33">
        <v>175</v>
      </c>
      <c r="I7" s="35">
        <v>81427</v>
      </c>
      <c r="J7" s="33">
        <v>10982</v>
      </c>
      <c r="K7" s="33">
        <v>173</v>
      </c>
      <c r="L7" s="33">
        <v>18</v>
      </c>
      <c r="M7" s="33">
        <v>4</v>
      </c>
      <c r="N7" s="33">
        <v>30</v>
      </c>
      <c r="O7" s="33">
        <v>31500</v>
      </c>
      <c r="Q7">
        <v>6</v>
      </c>
    </row>
    <row r="8" spans="1:17" x14ac:dyDescent="0.25">
      <c r="A8" s="11">
        <f>Dashboard!A18</f>
        <v>2030</v>
      </c>
      <c r="B8" s="32" t="s">
        <v>3</v>
      </c>
      <c r="C8" s="33">
        <v>170015</v>
      </c>
      <c r="D8" s="33">
        <v>28585</v>
      </c>
      <c r="E8" s="33">
        <v>502</v>
      </c>
      <c r="F8" s="33">
        <v>105</v>
      </c>
      <c r="G8" s="34">
        <v>7</v>
      </c>
      <c r="H8" s="33">
        <v>175</v>
      </c>
      <c r="I8" s="35">
        <v>82998</v>
      </c>
      <c r="J8" s="33">
        <v>11073</v>
      </c>
      <c r="K8" s="33">
        <v>175</v>
      </c>
      <c r="L8" s="33">
        <v>18</v>
      </c>
      <c r="M8" s="33">
        <v>4</v>
      </c>
      <c r="N8" s="33">
        <v>30</v>
      </c>
      <c r="O8" s="33">
        <v>36250</v>
      </c>
      <c r="Q8">
        <v>7</v>
      </c>
    </row>
    <row r="9" spans="1:17" x14ac:dyDescent="0.25">
      <c r="A9" s="11">
        <f>Dashboard!A19</f>
        <v>2031</v>
      </c>
      <c r="B9" s="32" t="s">
        <v>3</v>
      </c>
      <c r="C9" s="33">
        <v>165265</v>
      </c>
      <c r="D9" s="33">
        <v>28826</v>
      </c>
      <c r="E9" s="33">
        <v>504</v>
      </c>
      <c r="F9" s="33">
        <v>106</v>
      </c>
      <c r="G9" s="34">
        <v>7</v>
      </c>
      <c r="H9" s="33">
        <v>175</v>
      </c>
      <c r="I9" s="35">
        <v>84583</v>
      </c>
      <c r="J9" s="33">
        <v>11163</v>
      </c>
      <c r="K9" s="33">
        <v>177</v>
      </c>
      <c r="L9" s="33">
        <v>18</v>
      </c>
      <c r="M9" s="33">
        <v>4</v>
      </c>
      <c r="N9" s="33">
        <v>30</v>
      </c>
      <c r="O9" s="33">
        <v>41000</v>
      </c>
      <c r="Q9">
        <v>8</v>
      </c>
    </row>
    <row r="10" spans="1:17" x14ac:dyDescent="0.25">
      <c r="A10" s="11">
        <f>Dashboard!A20</f>
        <v>2032</v>
      </c>
      <c r="B10" s="32" t="s">
        <v>3</v>
      </c>
      <c r="C10" s="33">
        <v>160516</v>
      </c>
      <c r="D10" s="33">
        <v>29070</v>
      </c>
      <c r="E10" s="33">
        <v>506</v>
      </c>
      <c r="F10" s="33">
        <v>107</v>
      </c>
      <c r="G10" s="34">
        <v>7</v>
      </c>
      <c r="H10" s="33">
        <v>175</v>
      </c>
      <c r="I10" s="35">
        <v>86190</v>
      </c>
      <c r="J10" s="33">
        <v>11250</v>
      </c>
      <c r="K10" s="33">
        <v>181</v>
      </c>
      <c r="L10" s="33">
        <v>18</v>
      </c>
      <c r="M10" s="33">
        <v>4</v>
      </c>
      <c r="N10" s="33">
        <v>30</v>
      </c>
      <c r="O10" s="33">
        <v>45750</v>
      </c>
      <c r="Q10">
        <v>9</v>
      </c>
    </row>
    <row r="11" spans="1:17" x14ac:dyDescent="0.25">
      <c r="A11" s="11">
        <f>Dashboard!A21</f>
        <v>2033</v>
      </c>
      <c r="B11" s="32" t="s">
        <v>3</v>
      </c>
      <c r="C11" s="33">
        <v>155765</v>
      </c>
      <c r="D11" s="33">
        <v>29317</v>
      </c>
      <c r="E11" s="33">
        <v>508</v>
      </c>
      <c r="F11" s="33">
        <v>108</v>
      </c>
      <c r="G11" s="34">
        <v>7</v>
      </c>
      <c r="H11" s="33">
        <v>175</v>
      </c>
      <c r="I11" s="35">
        <v>87806</v>
      </c>
      <c r="J11" s="33">
        <v>11337</v>
      </c>
      <c r="K11" s="33">
        <v>184</v>
      </c>
      <c r="L11" s="33">
        <v>18</v>
      </c>
      <c r="M11" s="33">
        <v>4</v>
      </c>
      <c r="N11" s="33">
        <v>30</v>
      </c>
      <c r="O11" s="33">
        <v>50500</v>
      </c>
      <c r="Q11">
        <v>10</v>
      </c>
    </row>
    <row r="12" spans="1:17" x14ac:dyDescent="0.25">
      <c r="A12" s="11">
        <f>Dashboard!A22</f>
        <v>2034</v>
      </c>
      <c r="B12" s="32" t="s">
        <v>3</v>
      </c>
      <c r="C12" s="33">
        <v>151015</v>
      </c>
      <c r="D12" s="33">
        <v>29567</v>
      </c>
      <c r="E12" s="33">
        <v>510</v>
      </c>
      <c r="F12" s="33">
        <v>109</v>
      </c>
      <c r="G12" s="34">
        <v>7</v>
      </c>
      <c r="H12" s="33">
        <v>175</v>
      </c>
      <c r="I12" s="35">
        <v>89394</v>
      </c>
      <c r="J12" s="33">
        <v>11435</v>
      </c>
      <c r="K12" s="33">
        <v>186</v>
      </c>
      <c r="L12" s="33">
        <v>19</v>
      </c>
      <c r="M12" s="33">
        <v>4</v>
      </c>
      <c r="N12" s="33">
        <v>30</v>
      </c>
      <c r="O12" s="33">
        <v>55250</v>
      </c>
      <c r="Q12">
        <v>11</v>
      </c>
    </row>
    <row r="13" spans="1:17" x14ac:dyDescent="0.25">
      <c r="A13" s="11">
        <f>Dashboard!A23</f>
        <v>2035</v>
      </c>
      <c r="B13" s="32" t="s">
        <v>3</v>
      </c>
      <c r="C13" s="33">
        <v>146265</v>
      </c>
      <c r="D13" s="33">
        <v>29819</v>
      </c>
      <c r="E13" s="33">
        <v>512</v>
      </c>
      <c r="F13" s="33">
        <v>110</v>
      </c>
      <c r="G13" s="34">
        <v>7</v>
      </c>
      <c r="H13" s="33">
        <v>175</v>
      </c>
      <c r="I13" s="35">
        <v>91022</v>
      </c>
      <c r="J13" s="33">
        <v>11524</v>
      </c>
      <c r="K13" s="33">
        <v>189</v>
      </c>
      <c r="L13" s="33">
        <v>19</v>
      </c>
      <c r="M13" s="33">
        <v>4</v>
      </c>
      <c r="N13" s="33">
        <v>30</v>
      </c>
      <c r="O13" s="33">
        <v>60000</v>
      </c>
      <c r="Q13">
        <v>12</v>
      </c>
    </row>
    <row r="14" spans="1:17" x14ac:dyDescent="0.25">
      <c r="A14" s="11">
        <f>Dashboard!A24</f>
        <v>2036</v>
      </c>
      <c r="B14" s="32" t="s">
        <v>3</v>
      </c>
      <c r="C14" s="33">
        <v>146266</v>
      </c>
      <c r="D14" s="33">
        <v>30074</v>
      </c>
      <c r="E14" s="33">
        <v>514</v>
      </c>
      <c r="F14" s="33">
        <v>110</v>
      </c>
      <c r="G14" s="34">
        <v>7</v>
      </c>
      <c r="H14" s="33">
        <v>175</v>
      </c>
      <c r="I14" s="35">
        <v>92646</v>
      </c>
      <c r="J14" s="33">
        <v>11619</v>
      </c>
      <c r="K14" s="33">
        <v>192</v>
      </c>
      <c r="L14" s="33">
        <v>19</v>
      </c>
      <c r="M14" s="33">
        <v>4</v>
      </c>
      <c r="N14" s="33">
        <v>30</v>
      </c>
      <c r="O14" s="33">
        <v>60000</v>
      </c>
      <c r="Q14">
        <v>13</v>
      </c>
    </row>
    <row r="15" spans="1:17" x14ac:dyDescent="0.25">
      <c r="A15" s="11">
        <f>Dashboard!A25</f>
        <v>2037</v>
      </c>
      <c r="B15" s="32" t="s">
        <v>3</v>
      </c>
      <c r="C15" s="33">
        <v>146265</v>
      </c>
      <c r="D15" s="33">
        <v>30332</v>
      </c>
      <c r="E15" s="33">
        <v>516</v>
      </c>
      <c r="F15" s="33">
        <v>111</v>
      </c>
      <c r="G15" s="34">
        <v>7</v>
      </c>
      <c r="H15" s="33">
        <v>175</v>
      </c>
      <c r="I15" s="35">
        <v>94272</v>
      </c>
      <c r="J15" s="33">
        <v>11716</v>
      </c>
      <c r="K15" s="33">
        <v>195</v>
      </c>
      <c r="L15" s="33">
        <v>19</v>
      </c>
      <c r="M15" s="33">
        <v>4</v>
      </c>
      <c r="N15" s="33">
        <v>30</v>
      </c>
      <c r="O15" s="33">
        <v>60000</v>
      </c>
      <c r="Q15">
        <v>14</v>
      </c>
    </row>
    <row r="16" spans="1:17" x14ac:dyDescent="0.25">
      <c r="A16" s="11">
        <f>Dashboard!A26</f>
        <v>2038</v>
      </c>
      <c r="B16" s="32" t="s">
        <v>3</v>
      </c>
      <c r="C16" s="33">
        <v>146265</v>
      </c>
      <c r="D16" s="33">
        <v>30593</v>
      </c>
      <c r="E16" s="33">
        <v>518</v>
      </c>
      <c r="F16" s="33">
        <v>112</v>
      </c>
      <c r="G16" s="34">
        <v>7</v>
      </c>
      <c r="H16" s="33">
        <v>175</v>
      </c>
      <c r="I16" s="35">
        <v>95905</v>
      </c>
      <c r="J16" s="33">
        <v>11814</v>
      </c>
      <c r="K16" s="33">
        <v>198</v>
      </c>
      <c r="L16" s="33">
        <v>19</v>
      </c>
      <c r="M16" s="33">
        <v>4</v>
      </c>
      <c r="N16" s="33">
        <v>30</v>
      </c>
      <c r="O16" s="33">
        <v>60000</v>
      </c>
      <c r="Q16">
        <v>15</v>
      </c>
    </row>
    <row r="17" spans="1:17" x14ac:dyDescent="0.25">
      <c r="A17" s="11">
        <f>Dashboard!A27</f>
        <v>2039</v>
      </c>
      <c r="B17" s="32" t="s">
        <v>3</v>
      </c>
      <c r="C17" s="33">
        <v>146265</v>
      </c>
      <c r="D17" s="33">
        <v>30857</v>
      </c>
      <c r="E17" s="33">
        <v>519</v>
      </c>
      <c r="F17" s="33">
        <v>113</v>
      </c>
      <c r="G17" s="34">
        <v>7</v>
      </c>
      <c r="H17" s="33">
        <v>175</v>
      </c>
      <c r="I17" s="35">
        <v>97547</v>
      </c>
      <c r="J17" s="33">
        <v>11914</v>
      </c>
      <c r="K17" s="33">
        <v>200</v>
      </c>
      <c r="L17" s="33">
        <v>20</v>
      </c>
      <c r="M17" s="33">
        <v>4</v>
      </c>
      <c r="N17" s="33">
        <v>30</v>
      </c>
      <c r="O17" s="33">
        <v>60000</v>
      </c>
      <c r="Q17">
        <v>16</v>
      </c>
    </row>
    <row r="18" spans="1:17" x14ac:dyDescent="0.25">
      <c r="A18" s="11">
        <f>Dashboard!A28</f>
        <v>2040</v>
      </c>
      <c r="B18" s="32" t="s">
        <v>3</v>
      </c>
      <c r="C18" s="33">
        <v>146266</v>
      </c>
      <c r="D18" s="33">
        <v>31125</v>
      </c>
      <c r="E18" s="33">
        <v>521</v>
      </c>
      <c r="F18" s="33">
        <v>114</v>
      </c>
      <c r="G18" s="34">
        <v>7</v>
      </c>
      <c r="H18" s="33">
        <v>175</v>
      </c>
      <c r="I18" s="35">
        <v>99201</v>
      </c>
      <c r="J18" s="33">
        <v>12015</v>
      </c>
      <c r="K18" s="33">
        <v>203</v>
      </c>
      <c r="L18" s="33">
        <v>20</v>
      </c>
      <c r="M18" s="33">
        <v>4</v>
      </c>
      <c r="N18" s="33">
        <v>30</v>
      </c>
      <c r="O18" s="33">
        <v>60000</v>
      </c>
      <c r="Q18">
        <v>17</v>
      </c>
    </row>
    <row r="19" spans="1:17" x14ac:dyDescent="0.25">
      <c r="A19" s="11">
        <f>Dashboard!A29</f>
        <v>2041</v>
      </c>
      <c r="B19" s="32" t="s">
        <v>3</v>
      </c>
      <c r="C19" s="33">
        <v>146265</v>
      </c>
      <c r="D19" s="33">
        <v>31395</v>
      </c>
      <c r="E19" s="33">
        <v>523</v>
      </c>
      <c r="F19" s="33">
        <v>114</v>
      </c>
      <c r="G19" s="34">
        <v>7</v>
      </c>
      <c r="H19" s="33">
        <v>175</v>
      </c>
      <c r="I19" s="35">
        <v>100862</v>
      </c>
      <c r="J19" s="33">
        <v>12116</v>
      </c>
      <c r="K19" s="33">
        <v>206</v>
      </c>
      <c r="L19" s="33">
        <v>21</v>
      </c>
      <c r="M19" s="33">
        <v>4</v>
      </c>
      <c r="N19" s="33">
        <v>30</v>
      </c>
      <c r="O19" s="33">
        <v>60000</v>
      </c>
      <c r="Q19">
        <v>18</v>
      </c>
    </row>
    <row r="20" spans="1:17" x14ac:dyDescent="0.25">
      <c r="A20" s="11">
        <f>Dashboard!A30</f>
        <v>2042</v>
      </c>
      <c r="B20" s="32" t="s">
        <v>3</v>
      </c>
      <c r="C20" s="33">
        <v>146265</v>
      </c>
      <c r="D20" s="33">
        <v>31669</v>
      </c>
      <c r="E20" s="33">
        <v>525</v>
      </c>
      <c r="F20" s="33">
        <v>115</v>
      </c>
      <c r="G20" s="34">
        <v>7</v>
      </c>
      <c r="H20" s="33">
        <v>175</v>
      </c>
      <c r="I20" s="35">
        <v>102533</v>
      </c>
      <c r="J20" s="33">
        <v>12218</v>
      </c>
      <c r="K20" s="33">
        <v>209</v>
      </c>
      <c r="L20" s="33">
        <v>21</v>
      </c>
      <c r="M20" s="33">
        <v>4</v>
      </c>
      <c r="N20" s="33">
        <v>30</v>
      </c>
      <c r="O20" s="33">
        <v>60000</v>
      </c>
      <c r="Q20">
        <v>19</v>
      </c>
    </row>
    <row r="21" spans="1:17" x14ac:dyDescent="0.25">
      <c r="A21" s="11">
        <f>Dashboard!A31</f>
        <v>2043</v>
      </c>
      <c r="B21" s="32" t="s">
        <v>3</v>
      </c>
      <c r="C21" s="33">
        <v>146265</v>
      </c>
      <c r="D21" s="33">
        <v>31945</v>
      </c>
      <c r="E21" s="33">
        <v>526</v>
      </c>
      <c r="F21" s="33">
        <v>116</v>
      </c>
      <c r="G21" s="34">
        <v>7</v>
      </c>
      <c r="H21" s="33">
        <v>175</v>
      </c>
      <c r="I21" s="35">
        <v>104203</v>
      </c>
      <c r="J21" s="33">
        <v>12325</v>
      </c>
      <c r="K21" s="33">
        <v>212</v>
      </c>
      <c r="L21" s="33">
        <v>22</v>
      </c>
      <c r="M21" s="33">
        <v>4</v>
      </c>
      <c r="N21" s="33">
        <v>30</v>
      </c>
      <c r="O21" s="33">
        <v>60000</v>
      </c>
      <c r="Q21">
        <v>20</v>
      </c>
    </row>
    <row r="22" spans="1:17" x14ac:dyDescent="0.25">
      <c r="A22" s="11">
        <f>Dashboard!A32</f>
        <v>2044</v>
      </c>
      <c r="B22" s="32" t="s">
        <v>3</v>
      </c>
      <c r="C22" s="33">
        <v>146266</v>
      </c>
      <c r="D22" s="33">
        <v>32227</v>
      </c>
      <c r="E22" s="33">
        <v>528</v>
      </c>
      <c r="F22" s="33">
        <v>116</v>
      </c>
      <c r="G22" s="34">
        <v>7</v>
      </c>
      <c r="H22" s="33">
        <v>175</v>
      </c>
      <c r="I22" s="35">
        <v>105894</v>
      </c>
      <c r="J22" s="33">
        <v>12430</v>
      </c>
      <c r="K22" s="33">
        <v>215</v>
      </c>
      <c r="L22" s="33">
        <v>22</v>
      </c>
      <c r="M22" s="33">
        <v>4</v>
      </c>
      <c r="N22" s="33">
        <v>30</v>
      </c>
      <c r="O22" s="33">
        <v>60000</v>
      </c>
      <c r="Q22">
        <v>21</v>
      </c>
    </row>
    <row r="23" spans="1:17" x14ac:dyDescent="0.25">
      <c r="A23" s="11">
        <f>Dashboard!A33</f>
        <v>2045</v>
      </c>
      <c r="B23" s="32" t="s">
        <v>3</v>
      </c>
      <c r="C23" s="33">
        <v>146265</v>
      </c>
      <c r="D23" s="33">
        <v>32510</v>
      </c>
      <c r="E23" s="33">
        <v>530</v>
      </c>
      <c r="F23" s="33">
        <v>117</v>
      </c>
      <c r="G23" s="34">
        <v>7</v>
      </c>
      <c r="H23" s="33">
        <v>175</v>
      </c>
      <c r="I23" s="35">
        <v>107588</v>
      </c>
      <c r="J23" s="33">
        <v>12538</v>
      </c>
      <c r="K23" s="33">
        <v>218</v>
      </c>
      <c r="L23" s="33">
        <v>22</v>
      </c>
      <c r="M23" s="33">
        <v>4</v>
      </c>
      <c r="N23" s="33">
        <v>30</v>
      </c>
      <c r="O23" s="33">
        <v>60000</v>
      </c>
      <c r="Q23">
        <v>22</v>
      </c>
    </row>
    <row r="24" spans="1:17" x14ac:dyDescent="0.25">
      <c r="A24" s="11">
        <f>Dashboard!A34</f>
        <v>2046</v>
      </c>
      <c r="B24" s="32" t="s">
        <v>3</v>
      </c>
      <c r="C24" s="33">
        <v>146265</v>
      </c>
      <c r="D24" s="33">
        <v>32796</v>
      </c>
      <c r="E24" s="33">
        <v>531</v>
      </c>
      <c r="F24" s="33">
        <v>117</v>
      </c>
      <c r="G24" s="34">
        <v>7</v>
      </c>
      <c r="H24" s="33">
        <v>175</v>
      </c>
      <c r="I24" s="35">
        <v>109290</v>
      </c>
      <c r="J24" s="33">
        <v>12648</v>
      </c>
      <c r="K24" s="33">
        <v>221</v>
      </c>
      <c r="L24" s="33">
        <v>22</v>
      </c>
      <c r="M24" s="33">
        <v>4</v>
      </c>
      <c r="N24" s="33">
        <v>30</v>
      </c>
      <c r="O24" s="33">
        <v>60000</v>
      </c>
      <c r="Q24">
        <v>23</v>
      </c>
    </row>
    <row r="25" spans="1:17" x14ac:dyDescent="0.25">
      <c r="A25" s="11">
        <f>Dashboard!A35</f>
        <v>2047</v>
      </c>
      <c r="B25" s="32" t="s">
        <v>3</v>
      </c>
      <c r="C25" s="33">
        <v>146265</v>
      </c>
      <c r="D25" s="33">
        <v>33085</v>
      </c>
      <c r="E25" s="33">
        <v>533</v>
      </c>
      <c r="F25" s="33">
        <v>118</v>
      </c>
      <c r="G25" s="34">
        <v>7</v>
      </c>
      <c r="H25" s="33">
        <v>175</v>
      </c>
      <c r="I25" s="35">
        <v>111004</v>
      </c>
      <c r="J25" s="33">
        <v>12759</v>
      </c>
      <c r="K25" s="33">
        <v>224</v>
      </c>
      <c r="L25" s="33">
        <v>23</v>
      </c>
      <c r="M25" s="33">
        <v>4</v>
      </c>
      <c r="N25" s="33">
        <v>30</v>
      </c>
      <c r="O25" s="33">
        <v>60000</v>
      </c>
      <c r="Q25">
        <v>24</v>
      </c>
    </row>
    <row r="26" spans="1:17" x14ac:dyDescent="0.25">
      <c r="A26" s="11">
        <f>Dashboard!A36</f>
        <v>2048</v>
      </c>
      <c r="B26" s="32" t="s">
        <v>3</v>
      </c>
      <c r="C26" s="33">
        <v>146266</v>
      </c>
      <c r="D26" s="33">
        <v>33380</v>
      </c>
      <c r="E26" s="33">
        <v>534</v>
      </c>
      <c r="F26" s="33">
        <v>119</v>
      </c>
      <c r="G26" s="34">
        <v>7</v>
      </c>
      <c r="H26" s="33">
        <v>175</v>
      </c>
      <c r="I26" s="35">
        <v>112730</v>
      </c>
      <c r="J26" s="33">
        <v>12872</v>
      </c>
      <c r="K26" s="33">
        <v>228</v>
      </c>
      <c r="L26" s="33">
        <v>23</v>
      </c>
      <c r="M26" s="33">
        <v>4</v>
      </c>
      <c r="N26" s="33">
        <v>30</v>
      </c>
      <c r="O26" s="33">
        <v>60000</v>
      </c>
      <c r="Q26">
        <v>25</v>
      </c>
    </row>
    <row r="27" spans="1:17" x14ac:dyDescent="0.25">
      <c r="A27" s="11">
        <f>Dashboard!A37</f>
        <v>2049</v>
      </c>
      <c r="B27" s="32" t="s">
        <v>3</v>
      </c>
      <c r="C27" s="33">
        <v>146265</v>
      </c>
      <c r="D27" s="33">
        <v>33678</v>
      </c>
      <c r="E27" s="33">
        <v>536</v>
      </c>
      <c r="F27" s="33">
        <v>119</v>
      </c>
      <c r="G27" s="34">
        <v>7</v>
      </c>
      <c r="H27" s="33">
        <v>175</v>
      </c>
      <c r="I27" s="35">
        <v>114463</v>
      </c>
      <c r="J27" s="33">
        <v>12987</v>
      </c>
      <c r="K27" s="33">
        <v>231</v>
      </c>
      <c r="L27" s="33">
        <v>23</v>
      </c>
      <c r="M27" s="33">
        <v>4</v>
      </c>
      <c r="N27" s="33">
        <v>30</v>
      </c>
      <c r="O27" s="33">
        <v>60000</v>
      </c>
      <c r="Q27">
        <v>26</v>
      </c>
    </row>
    <row r="28" spans="1:17" x14ac:dyDescent="0.25">
      <c r="A28" s="11">
        <f>Dashboard!A38</f>
        <v>2050</v>
      </c>
      <c r="B28" s="32" t="s">
        <v>3</v>
      </c>
      <c r="C28" s="33">
        <v>146265</v>
      </c>
      <c r="D28" s="33">
        <v>33979</v>
      </c>
      <c r="E28" s="33">
        <v>537</v>
      </c>
      <c r="F28" s="33">
        <v>119</v>
      </c>
      <c r="G28" s="34">
        <v>6</v>
      </c>
      <c r="H28" s="33">
        <v>175</v>
      </c>
      <c r="I28" s="35">
        <v>116206</v>
      </c>
      <c r="J28" s="33">
        <v>13103</v>
      </c>
      <c r="K28" s="33">
        <v>234</v>
      </c>
      <c r="L28" s="33">
        <v>24</v>
      </c>
      <c r="M28" s="33">
        <v>4</v>
      </c>
      <c r="N28" s="33">
        <v>30</v>
      </c>
      <c r="O28" s="33">
        <v>60000</v>
      </c>
      <c r="Q28">
        <v>27</v>
      </c>
    </row>
    <row r="29" spans="1:17" x14ac:dyDescent="0.25">
      <c r="A29" s="11">
        <f>Dashboard!A13</f>
        <v>2025</v>
      </c>
      <c r="B29" s="32" t="s">
        <v>71</v>
      </c>
      <c r="C29" s="33">
        <v>193765</v>
      </c>
      <c r="D29" s="33">
        <v>27715</v>
      </c>
      <c r="E29" s="33">
        <v>492</v>
      </c>
      <c r="F29" s="33">
        <v>101</v>
      </c>
      <c r="G29" s="34">
        <v>7</v>
      </c>
      <c r="H29" s="33">
        <v>175</v>
      </c>
      <c r="I29" s="35">
        <v>74270</v>
      </c>
      <c r="J29" s="33">
        <v>10577</v>
      </c>
      <c r="K29" s="33">
        <v>163</v>
      </c>
      <c r="L29" s="33">
        <v>17</v>
      </c>
      <c r="M29" s="33">
        <v>4</v>
      </c>
      <c r="N29" s="33">
        <v>30</v>
      </c>
      <c r="O29" s="33">
        <v>12500</v>
      </c>
      <c r="Q29">
        <v>28</v>
      </c>
    </row>
    <row r="30" spans="1:17" x14ac:dyDescent="0.25">
      <c r="A30" s="11">
        <f>Dashboard!A14</f>
        <v>2026</v>
      </c>
      <c r="B30" s="32" t="s">
        <v>71</v>
      </c>
      <c r="C30" s="33">
        <v>189015</v>
      </c>
      <c r="D30" s="33">
        <v>27715</v>
      </c>
      <c r="E30" s="33">
        <v>494</v>
      </c>
      <c r="F30" s="33">
        <v>102</v>
      </c>
      <c r="G30" s="34">
        <v>7</v>
      </c>
      <c r="H30" s="33">
        <v>175</v>
      </c>
      <c r="I30" s="35">
        <v>74270</v>
      </c>
      <c r="J30" s="33">
        <v>10577</v>
      </c>
      <c r="K30" s="33">
        <v>165</v>
      </c>
      <c r="L30" s="33">
        <v>17</v>
      </c>
      <c r="M30" s="33">
        <v>4</v>
      </c>
      <c r="N30" s="33">
        <v>30</v>
      </c>
      <c r="O30" s="33">
        <v>17250</v>
      </c>
      <c r="Q30">
        <v>29</v>
      </c>
    </row>
    <row r="31" spans="1:17" x14ac:dyDescent="0.25">
      <c r="A31" s="11">
        <f>Dashboard!A15</f>
        <v>2027</v>
      </c>
      <c r="B31" s="32" t="s">
        <v>71</v>
      </c>
      <c r="C31" s="33">
        <v>184265</v>
      </c>
      <c r="D31" s="33">
        <v>27715</v>
      </c>
      <c r="E31" s="33">
        <v>496</v>
      </c>
      <c r="F31" s="33">
        <v>103</v>
      </c>
      <c r="G31" s="34">
        <v>7</v>
      </c>
      <c r="H31" s="33">
        <v>175</v>
      </c>
      <c r="I31" s="35">
        <v>74270</v>
      </c>
      <c r="J31" s="33">
        <v>10577</v>
      </c>
      <c r="K31" s="33">
        <v>168</v>
      </c>
      <c r="L31" s="33">
        <v>17</v>
      </c>
      <c r="M31" s="33">
        <v>4</v>
      </c>
      <c r="N31" s="33">
        <v>30</v>
      </c>
      <c r="O31" s="33">
        <v>22000</v>
      </c>
      <c r="Q31">
        <v>30</v>
      </c>
    </row>
    <row r="32" spans="1:17" x14ac:dyDescent="0.25">
      <c r="A32" s="11">
        <f>Dashboard!A16</f>
        <v>2028</v>
      </c>
      <c r="B32" s="32" t="s">
        <v>71</v>
      </c>
      <c r="C32" s="33">
        <v>179516</v>
      </c>
      <c r="D32" s="33">
        <v>27715</v>
      </c>
      <c r="E32" s="33">
        <v>498</v>
      </c>
      <c r="F32" s="33">
        <v>104</v>
      </c>
      <c r="G32" s="34">
        <v>7</v>
      </c>
      <c r="H32" s="33">
        <v>175</v>
      </c>
      <c r="I32" s="35">
        <v>74271</v>
      </c>
      <c r="J32" s="33">
        <v>10577</v>
      </c>
      <c r="K32" s="33">
        <v>170</v>
      </c>
      <c r="L32" s="33">
        <v>17</v>
      </c>
      <c r="M32" s="33">
        <v>4</v>
      </c>
      <c r="N32" s="33">
        <v>30</v>
      </c>
      <c r="O32" s="33">
        <v>26750</v>
      </c>
      <c r="Q32">
        <v>31</v>
      </c>
    </row>
    <row r="33" spans="1:17" x14ac:dyDescent="0.25">
      <c r="A33" s="11">
        <f>Dashboard!A17</f>
        <v>2029</v>
      </c>
      <c r="B33" s="32" t="s">
        <v>71</v>
      </c>
      <c r="C33" s="33">
        <v>174765</v>
      </c>
      <c r="D33" s="33">
        <v>27715</v>
      </c>
      <c r="E33" s="33">
        <v>500</v>
      </c>
      <c r="F33" s="33">
        <v>104</v>
      </c>
      <c r="G33" s="34">
        <v>7</v>
      </c>
      <c r="H33" s="33">
        <v>175</v>
      </c>
      <c r="I33" s="35">
        <v>74270</v>
      </c>
      <c r="J33" s="33">
        <v>10577</v>
      </c>
      <c r="K33" s="33">
        <v>173</v>
      </c>
      <c r="L33" s="33">
        <v>17</v>
      </c>
      <c r="M33" s="33">
        <v>4</v>
      </c>
      <c r="N33" s="33">
        <v>30</v>
      </c>
      <c r="O33" s="33">
        <v>31500</v>
      </c>
      <c r="Q33">
        <v>32</v>
      </c>
    </row>
    <row r="34" spans="1:17" x14ac:dyDescent="0.25">
      <c r="A34" s="11">
        <f>Dashboard!A18</f>
        <v>2030</v>
      </c>
      <c r="B34" s="32" t="s">
        <v>71</v>
      </c>
      <c r="C34" s="33">
        <v>170015</v>
      </c>
      <c r="D34" s="33">
        <v>27715</v>
      </c>
      <c r="E34" s="33">
        <v>502</v>
      </c>
      <c r="F34" s="33">
        <v>105</v>
      </c>
      <c r="G34" s="34">
        <v>7</v>
      </c>
      <c r="H34" s="33">
        <v>175</v>
      </c>
      <c r="I34" s="35">
        <v>74270</v>
      </c>
      <c r="J34" s="33">
        <v>10577</v>
      </c>
      <c r="K34" s="33">
        <v>175</v>
      </c>
      <c r="L34" s="33">
        <v>17</v>
      </c>
      <c r="M34" s="33">
        <v>4</v>
      </c>
      <c r="N34" s="33">
        <v>30</v>
      </c>
      <c r="O34" s="33">
        <v>36250</v>
      </c>
      <c r="Q34">
        <v>33</v>
      </c>
    </row>
    <row r="35" spans="1:17" x14ac:dyDescent="0.25">
      <c r="A35" s="11">
        <f>Dashboard!A19</f>
        <v>2031</v>
      </c>
      <c r="B35" s="32" t="s">
        <v>71</v>
      </c>
      <c r="C35" s="33">
        <v>165265</v>
      </c>
      <c r="D35" s="33">
        <v>27715</v>
      </c>
      <c r="E35" s="33">
        <v>504</v>
      </c>
      <c r="F35" s="33">
        <v>106</v>
      </c>
      <c r="G35" s="34">
        <v>7</v>
      </c>
      <c r="H35" s="33">
        <v>175</v>
      </c>
      <c r="I35" s="35">
        <v>74270</v>
      </c>
      <c r="J35" s="33">
        <v>10577</v>
      </c>
      <c r="K35" s="33">
        <v>177</v>
      </c>
      <c r="L35" s="33">
        <v>17</v>
      </c>
      <c r="M35" s="33">
        <v>4</v>
      </c>
      <c r="N35" s="33">
        <v>30</v>
      </c>
      <c r="O35" s="33">
        <v>41000</v>
      </c>
      <c r="Q35">
        <v>34</v>
      </c>
    </row>
    <row r="36" spans="1:17" x14ac:dyDescent="0.25">
      <c r="A36" s="11">
        <f>Dashboard!A20</f>
        <v>2032</v>
      </c>
      <c r="B36" s="32" t="s">
        <v>71</v>
      </c>
      <c r="C36" s="33">
        <v>160516</v>
      </c>
      <c r="D36" s="33">
        <v>27715</v>
      </c>
      <c r="E36" s="33">
        <v>506</v>
      </c>
      <c r="F36" s="33">
        <v>107</v>
      </c>
      <c r="G36" s="34">
        <v>7</v>
      </c>
      <c r="H36" s="33">
        <v>175</v>
      </c>
      <c r="I36" s="35">
        <v>74271</v>
      </c>
      <c r="J36" s="33">
        <v>10577</v>
      </c>
      <c r="K36" s="33">
        <v>181</v>
      </c>
      <c r="L36" s="33">
        <v>17</v>
      </c>
      <c r="M36" s="33">
        <v>4</v>
      </c>
      <c r="N36" s="33">
        <v>30</v>
      </c>
      <c r="O36" s="33">
        <v>45750</v>
      </c>
      <c r="Q36">
        <v>35</v>
      </c>
    </row>
    <row r="37" spans="1:17" x14ac:dyDescent="0.25">
      <c r="A37" s="11">
        <f>Dashboard!A21</f>
        <v>2033</v>
      </c>
      <c r="B37" s="32" t="s">
        <v>71</v>
      </c>
      <c r="C37" s="33">
        <v>155765</v>
      </c>
      <c r="D37" s="33">
        <v>27715</v>
      </c>
      <c r="E37" s="33">
        <v>508</v>
      </c>
      <c r="F37" s="33">
        <v>108</v>
      </c>
      <c r="G37" s="34">
        <v>7</v>
      </c>
      <c r="H37" s="33">
        <v>175</v>
      </c>
      <c r="I37" s="35">
        <v>74270</v>
      </c>
      <c r="J37" s="33">
        <v>10577</v>
      </c>
      <c r="K37" s="33">
        <v>184</v>
      </c>
      <c r="L37" s="33">
        <v>18</v>
      </c>
      <c r="M37" s="33">
        <v>4</v>
      </c>
      <c r="N37" s="33">
        <v>30</v>
      </c>
      <c r="O37" s="33">
        <v>50500</v>
      </c>
      <c r="Q37">
        <v>36</v>
      </c>
    </row>
    <row r="38" spans="1:17" x14ac:dyDescent="0.25">
      <c r="A38" s="11">
        <f>Dashboard!A22</f>
        <v>2034</v>
      </c>
      <c r="B38" s="32" t="s">
        <v>71</v>
      </c>
      <c r="C38" s="33">
        <v>151015</v>
      </c>
      <c r="D38" s="33">
        <v>27715</v>
      </c>
      <c r="E38" s="33">
        <v>510</v>
      </c>
      <c r="F38" s="33">
        <v>109</v>
      </c>
      <c r="G38" s="34">
        <v>7</v>
      </c>
      <c r="H38" s="33">
        <v>175</v>
      </c>
      <c r="I38" s="35">
        <v>74270</v>
      </c>
      <c r="J38" s="33">
        <v>10577</v>
      </c>
      <c r="K38" s="33">
        <v>186</v>
      </c>
      <c r="L38" s="33">
        <v>18</v>
      </c>
      <c r="M38" s="33">
        <v>4</v>
      </c>
      <c r="N38" s="33">
        <v>30</v>
      </c>
      <c r="O38" s="33">
        <v>55250</v>
      </c>
      <c r="Q38">
        <v>37</v>
      </c>
    </row>
    <row r="39" spans="1:17" x14ac:dyDescent="0.25">
      <c r="A39" s="11">
        <f>Dashboard!A23</f>
        <v>2035</v>
      </c>
      <c r="B39" s="32" t="s">
        <v>71</v>
      </c>
      <c r="C39" s="33">
        <v>146265</v>
      </c>
      <c r="D39" s="33">
        <v>27715</v>
      </c>
      <c r="E39" s="33">
        <v>512</v>
      </c>
      <c r="F39" s="33">
        <v>110</v>
      </c>
      <c r="G39" s="34">
        <v>7</v>
      </c>
      <c r="H39" s="33">
        <v>175</v>
      </c>
      <c r="I39" s="35">
        <v>74270</v>
      </c>
      <c r="J39" s="33">
        <v>10577</v>
      </c>
      <c r="K39" s="33">
        <v>189</v>
      </c>
      <c r="L39" s="33">
        <v>18</v>
      </c>
      <c r="M39" s="33">
        <v>4</v>
      </c>
      <c r="N39" s="33">
        <v>30</v>
      </c>
      <c r="O39" s="33">
        <v>60000</v>
      </c>
      <c r="Q39">
        <v>38</v>
      </c>
    </row>
    <row r="40" spans="1:17" x14ac:dyDescent="0.25">
      <c r="A40" s="11">
        <f>Dashboard!A24</f>
        <v>2036</v>
      </c>
      <c r="B40" s="32" t="s">
        <v>71</v>
      </c>
      <c r="C40" s="33">
        <v>146266</v>
      </c>
      <c r="D40" s="33">
        <v>27715</v>
      </c>
      <c r="E40" s="33">
        <v>514</v>
      </c>
      <c r="F40" s="33">
        <v>111</v>
      </c>
      <c r="G40" s="34">
        <v>7</v>
      </c>
      <c r="H40" s="33">
        <v>175</v>
      </c>
      <c r="I40" s="35">
        <v>74271</v>
      </c>
      <c r="J40" s="33">
        <v>10577</v>
      </c>
      <c r="K40" s="33">
        <v>192</v>
      </c>
      <c r="L40" s="33">
        <v>18</v>
      </c>
      <c r="M40" s="33">
        <v>4</v>
      </c>
      <c r="N40" s="33">
        <v>30</v>
      </c>
      <c r="O40" s="33">
        <v>60000</v>
      </c>
      <c r="Q40">
        <v>39</v>
      </c>
    </row>
    <row r="41" spans="1:17" x14ac:dyDescent="0.25">
      <c r="A41" s="11">
        <f>Dashboard!A25</f>
        <v>2037</v>
      </c>
      <c r="B41" s="32" t="s">
        <v>71</v>
      </c>
      <c r="C41" s="33">
        <v>146265</v>
      </c>
      <c r="D41" s="33">
        <v>27715</v>
      </c>
      <c r="E41" s="33">
        <v>516</v>
      </c>
      <c r="F41" s="33">
        <v>112</v>
      </c>
      <c r="G41" s="34">
        <v>7</v>
      </c>
      <c r="H41" s="33">
        <v>175</v>
      </c>
      <c r="I41" s="35">
        <v>74270</v>
      </c>
      <c r="J41" s="33">
        <v>10577</v>
      </c>
      <c r="K41" s="33">
        <v>195</v>
      </c>
      <c r="L41" s="33">
        <v>18</v>
      </c>
      <c r="M41" s="33">
        <v>4</v>
      </c>
      <c r="N41" s="33">
        <v>30</v>
      </c>
      <c r="O41" s="33">
        <v>60000</v>
      </c>
      <c r="Q41">
        <v>40</v>
      </c>
    </row>
    <row r="42" spans="1:17" x14ac:dyDescent="0.25">
      <c r="A42" s="11">
        <f>Dashboard!A26</f>
        <v>2038</v>
      </c>
      <c r="B42" s="32" t="s">
        <v>71</v>
      </c>
      <c r="C42" s="33">
        <v>146265</v>
      </c>
      <c r="D42" s="33">
        <v>27715</v>
      </c>
      <c r="E42" s="33">
        <v>518</v>
      </c>
      <c r="F42" s="33">
        <v>113</v>
      </c>
      <c r="G42" s="34">
        <v>7</v>
      </c>
      <c r="H42" s="33">
        <v>175</v>
      </c>
      <c r="I42" s="35">
        <v>74270</v>
      </c>
      <c r="J42" s="33">
        <v>10577</v>
      </c>
      <c r="K42" s="33">
        <v>198</v>
      </c>
      <c r="L42" s="33">
        <v>18</v>
      </c>
      <c r="M42" s="33">
        <v>4</v>
      </c>
      <c r="N42" s="33">
        <v>30</v>
      </c>
      <c r="O42" s="33">
        <v>60000</v>
      </c>
      <c r="Q42">
        <v>41</v>
      </c>
    </row>
    <row r="43" spans="1:17" x14ac:dyDescent="0.25">
      <c r="A43" s="11">
        <f>Dashboard!A27</f>
        <v>2039</v>
      </c>
      <c r="B43" s="32" t="s">
        <v>71</v>
      </c>
      <c r="C43" s="33">
        <v>146265</v>
      </c>
      <c r="D43" s="33">
        <v>27715</v>
      </c>
      <c r="E43" s="33">
        <v>519</v>
      </c>
      <c r="F43" s="33">
        <v>114</v>
      </c>
      <c r="G43" s="34">
        <v>7</v>
      </c>
      <c r="H43" s="33">
        <v>175</v>
      </c>
      <c r="I43" s="35">
        <v>74270</v>
      </c>
      <c r="J43" s="33">
        <v>10577</v>
      </c>
      <c r="K43" s="33">
        <v>200</v>
      </c>
      <c r="L43" s="33">
        <v>18</v>
      </c>
      <c r="M43" s="33">
        <v>4</v>
      </c>
      <c r="N43" s="33">
        <v>30</v>
      </c>
      <c r="O43" s="33">
        <v>60000</v>
      </c>
      <c r="Q43">
        <v>42</v>
      </c>
    </row>
    <row r="44" spans="1:17" x14ac:dyDescent="0.25">
      <c r="A44" s="11">
        <f>Dashboard!A28</f>
        <v>2040</v>
      </c>
      <c r="B44" s="32" t="s">
        <v>71</v>
      </c>
      <c r="C44" s="33">
        <v>146266</v>
      </c>
      <c r="D44" s="33">
        <v>27715</v>
      </c>
      <c r="E44" s="33">
        <v>521</v>
      </c>
      <c r="F44" s="33">
        <v>115</v>
      </c>
      <c r="G44" s="34">
        <v>7</v>
      </c>
      <c r="H44" s="33">
        <v>175</v>
      </c>
      <c r="I44" s="35">
        <v>74271</v>
      </c>
      <c r="J44" s="33">
        <v>10577</v>
      </c>
      <c r="K44" s="33">
        <v>203</v>
      </c>
      <c r="L44" s="33">
        <v>18</v>
      </c>
      <c r="M44" s="33">
        <v>4</v>
      </c>
      <c r="N44" s="33">
        <v>30</v>
      </c>
      <c r="O44" s="33">
        <v>60000</v>
      </c>
      <c r="Q44">
        <v>43</v>
      </c>
    </row>
    <row r="45" spans="1:17" x14ac:dyDescent="0.25">
      <c r="A45" s="11">
        <f>Dashboard!A29</f>
        <v>2041</v>
      </c>
      <c r="B45" s="32" t="s">
        <v>71</v>
      </c>
      <c r="C45" s="33">
        <v>146265</v>
      </c>
      <c r="D45" s="33">
        <v>27715</v>
      </c>
      <c r="E45" s="33">
        <v>523</v>
      </c>
      <c r="F45" s="33">
        <v>116</v>
      </c>
      <c r="G45" s="34">
        <v>7</v>
      </c>
      <c r="H45" s="33">
        <v>175</v>
      </c>
      <c r="I45" s="35">
        <v>74270</v>
      </c>
      <c r="J45" s="33">
        <v>10577</v>
      </c>
      <c r="K45" s="33">
        <v>206</v>
      </c>
      <c r="L45" s="33">
        <v>19</v>
      </c>
      <c r="M45" s="33">
        <v>4</v>
      </c>
      <c r="N45" s="33">
        <v>30</v>
      </c>
      <c r="O45" s="33">
        <v>60000</v>
      </c>
      <c r="Q45">
        <v>44</v>
      </c>
    </row>
    <row r="46" spans="1:17" x14ac:dyDescent="0.25">
      <c r="A46" s="11">
        <f>Dashboard!A30</f>
        <v>2042</v>
      </c>
      <c r="B46" s="32" t="s">
        <v>71</v>
      </c>
      <c r="C46" s="33">
        <v>146265</v>
      </c>
      <c r="D46" s="33">
        <v>27715</v>
      </c>
      <c r="E46" s="33">
        <v>525</v>
      </c>
      <c r="F46" s="33">
        <v>117</v>
      </c>
      <c r="G46" s="34">
        <v>7</v>
      </c>
      <c r="H46" s="33">
        <v>175</v>
      </c>
      <c r="I46" s="35">
        <v>74270</v>
      </c>
      <c r="J46" s="33">
        <v>10577</v>
      </c>
      <c r="K46" s="33">
        <v>209</v>
      </c>
      <c r="L46" s="33">
        <v>19</v>
      </c>
      <c r="M46" s="33">
        <v>4</v>
      </c>
      <c r="N46" s="33">
        <v>30</v>
      </c>
      <c r="O46" s="33">
        <v>60000</v>
      </c>
      <c r="Q46">
        <v>45</v>
      </c>
    </row>
    <row r="47" spans="1:17" x14ac:dyDescent="0.25">
      <c r="A47" s="11">
        <f>Dashboard!A31</f>
        <v>2043</v>
      </c>
      <c r="B47" s="32" t="s">
        <v>71</v>
      </c>
      <c r="C47" s="33">
        <v>146265</v>
      </c>
      <c r="D47" s="33">
        <v>27715</v>
      </c>
      <c r="E47" s="33">
        <v>526</v>
      </c>
      <c r="F47" s="33">
        <v>118</v>
      </c>
      <c r="G47" s="34">
        <v>7</v>
      </c>
      <c r="H47" s="33">
        <v>175</v>
      </c>
      <c r="I47" s="35">
        <v>74270</v>
      </c>
      <c r="J47" s="33">
        <v>10577</v>
      </c>
      <c r="K47" s="33">
        <v>212</v>
      </c>
      <c r="L47" s="33">
        <v>19</v>
      </c>
      <c r="M47" s="33">
        <v>4</v>
      </c>
      <c r="N47" s="33">
        <v>30</v>
      </c>
      <c r="O47" s="33">
        <v>60000</v>
      </c>
      <c r="Q47">
        <v>46</v>
      </c>
    </row>
    <row r="48" spans="1:17" x14ac:dyDescent="0.25">
      <c r="A48" s="11">
        <f>Dashboard!A32</f>
        <v>2044</v>
      </c>
      <c r="B48" s="32" t="s">
        <v>71</v>
      </c>
      <c r="C48" s="33">
        <v>146266</v>
      </c>
      <c r="D48" s="33">
        <v>27715</v>
      </c>
      <c r="E48" s="33">
        <v>528</v>
      </c>
      <c r="F48" s="33">
        <v>119</v>
      </c>
      <c r="G48" s="34">
        <v>7</v>
      </c>
      <c r="H48" s="33">
        <v>175</v>
      </c>
      <c r="I48" s="35">
        <v>74271</v>
      </c>
      <c r="J48" s="33">
        <v>10577</v>
      </c>
      <c r="K48" s="33">
        <v>215</v>
      </c>
      <c r="L48" s="33">
        <v>19</v>
      </c>
      <c r="M48" s="33">
        <v>4</v>
      </c>
      <c r="N48" s="33">
        <v>30</v>
      </c>
      <c r="O48" s="33">
        <v>60000</v>
      </c>
      <c r="Q48">
        <v>47</v>
      </c>
    </row>
    <row r="49" spans="1:17" x14ac:dyDescent="0.25">
      <c r="A49" s="11">
        <f>Dashboard!A33</f>
        <v>2045</v>
      </c>
      <c r="B49" s="32" t="s">
        <v>71</v>
      </c>
      <c r="C49" s="33">
        <v>146265</v>
      </c>
      <c r="D49" s="33">
        <v>27715</v>
      </c>
      <c r="E49" s="33">
        <v>530</v>
      </c>
      <c r="F49" s="33">
        <v>120</v>
      </c>
      <c r="G49" s="34">
        <v>7</v>
      </c>
      <c r="H49" s="33">
        <v>175</v>
      </c>
      <c r="I49" s="35">
        <v>74270</v>
      </c>
      <c r="J49" s="33">
        <v>10577</v>
      </c>
      <c r="K49" s="33">
        <v>218</v>
      </c>
      <c r="L49" s="33">
        <v>19</v>
      </c>
      <c r="M49" s="33">
        <v>4</v>
      </c>
      <c r="N49" s="33">
        <v>30</v>
      </c>
      <c r="O49" s="33">
        <v>60000</v>
      </c>
      <c r="Q49">
        <v>48</v>
      </c>
    </row>
    <row r="50" spans="1:17" x14ac:dyDescent="0.25">
      <c r="A50" s="11">
        <f>Dashboard!A34</f>
        <v>2046</v>
      </c>
      <c r="B50" s="32" t="s">
        <v>71</v>
      </c>
      <c r="C50" s="33">
        <v>146265</v>
      </c>
      <c r="D50" s="33">
        <v>27715</v>
      </c>
      <c r="E50" s="33">
        <v>531</v>
      </c>
      <c r="F50" s="33">
        <v>121</v>
      </c>
      <c r="G50" s="34">
        <v>7</v>
      </c>
      <c r="H50" s="33">
        <v>175</v>
      </c>
      <c r="I50" s="35">
        <v>74270</v>
      </c>
      <c r="J50" s="33">
        <v>10577</v>
      </c>
      <c r="K50" s="33">
        <v>221</v>
      </c>
      <c r="L50" s="33">
        <v>19</v>
      </c>
      <c r="M50" s="33">
        <v>4</v>
      </c>
      <c r="N50" s="33">
        <v>30</v>
      </c>
      <c r="O50" s="33">
        <v>60000</v>
      </c>
      <c r="Q50">
        <v>49</v>
      </c>
    </row>
    <row r="51" spans="1:17" x14ac:dyDescent="0.25">
      <c r="A51" s="11">
        <f>Dashboard!A35</f>
        <v>2047</v>
      </c>
      <c r="B51" s="32" t="s">
        <v>71</v>
      </c>
      <c r="C51" s="33">
        <v>146265</v>
      </c>
      <c r="D51" s="33">
        <v>27715</v>
      </c>
      <c r="E51" s="33">
        <v>533</v>
      </c>
      <c r="F51" s="33">
        <v>122</v>
      </c>
      <c r="G51" s="34">
        <v>7</v>
      </c>
      <c r="H51" s="33">
        <v>175</v>
      </c>
      <c r="I51" s="35">
        <v>74270</v>
      </c>
      <c r="J51" s="33">
        <v>10577</v>
      </c>
      <c r="K51" s="33">
        <v>224</v>
      </c>
      <c r="L51" s="33">
        <v>19</v>
      </c>
      <c r="M51" s="33">
        <v>4</v>
      </c>
      <c r="N51" s="33">
        <v>30</v>
      </c>
      <c r="O51" s="33">
        <v>60000</v>
      </c>
      <c r="Q51">
        <v>50</v>
      </c>
    </row>
    <row r="52" spans="1:17" x14ac:dyDescent="0.25">
      <c r="A52" s="11">
        <f>Dashboard!A36</f>
        <v>2048</v>
      </c>
      <c r="B52" s="32" t="s">
        <v>71</v>
      </c>
      <c r="C52" s="33">
        <v>146266</v>
      </c>
      <c r="D52" s="33">
        <v>27715</v>
      </c>
      <c r="E52" s="33">
        <v>534</v>
      </c>
      <c r="F52" s="33">
        <v>123</v>
      </c>
      <c r="G52" s="34">
        <v>7</v>
      </c>
      <c r="H52" s="33">
        <v>175</v>
      </c>
      <c r="I52" s="35">
        <v>74270</v>
      </c>
      <c r="J52" s="33">
        <v>10577</v>
      </c>
      <c r="K52" s="33">
        <v>228</v>
      </c>
      <c r="L52" s="33">
        <v>19</v>
      </c>
      <c r="M52" s="33">
        <v>4</v>
      </c>
      <c r="N52" s="33">
        <v>30</v>
      </c>
      <c r="O52" s="33">
        <v>60000</v>
      </c>
      <c r="Q52">
        <v>51</v>
      </c>
    </row>
    <row r="53" spans="1:17" x14ac:dyDescent="0.25">
      <c r="A53" s="11">
        <f>Dashboard!A37</f>
        <v>2049</v>
      </c>
      <c r="B53" s="32" t="s">
        <v>71</v>
      </c>
      <c r="C53" s="33">
        <v>146265</v>
      </c>
      <c r="D53" s="33">
        <v>27715</v>
      </c>
      <c r="E53" s="33">
        <v>536</v>
      </c>
      <c r="F53" s="33">
        <v>124</v>
      </c>
      <c r="G53" s="34">
        <v>7</v>
      </c>
      <c r="H53" s="33">
        <v>175</v>
      </c>
      <c r="I53" s="35">
        <v>74270</v>
      </c>
      <c r="J53" s="33">
        <v>10577</v>
      </c>
      <c r="K53" s="33">
        <v>231</v>
      </c>
      <c r="L53" s="33">
        <v>19</v>
      </c>
      <c r="M53" s="33">
        <v>4</v>
      </c>
      <c r="N53" s="33">
        <v>30</v>
      </c>
      <c r="O53" s="33">
        <v>60000</v>
      </c>
      <c r="Q53">
        <v>52</v>
      </c>
    </row>
    <row r="54" spans="1:17" x14ac:dyDescent="0.25">
      <c r="A54" s="11">
        <f>Dashboard!A38</f>
        <v>2050</v>
      </c>
      <c r="B54" s="32" t="s">
        <v>71</v>
      </c>
      <c r="C54" s="33">
        <v>146265</v>
      </c>
      <c r="D54" s="33">
        <v>27715</v>
      </c>
      <c r="E54" s="33">
        <v>537</v>
      </c>
      <c r="F54" s="33">
        <v>125</v>
      </c>
      <c r="G54" s="34">
        <v>6</v>
      </c>
      <c r="H54" s="33">
        <v>175</v>
      </c>
      <c r="I54" s="35">
        <v>74270</v>
      </c>
      <c r="J54" s="33">
        <v>10577</v>
      </c>
      <c r="K54" s="33">
        <v>234</v>
      </c>
      <c r="L54" s="33">
        <v>19</v>
      </c>
      <c r="M54" s="33">
        <v>4</v>
      </c>
      <c r="N54" s="33">
        <v>30</v>
      </c>
      <c r="O54" s="33">
        <v>60000</v>
      </c>
      <c r="Q54">
        <v>53</v>
      </c>
    </row>
    <row r="55" spans="1:17" x14ac:dyDescent="0.25">
      <c r="A55" s="11">
        <f t="shared" ref="A55:A86" si="0">A29</f>
        <v>2025</v>
      </c>
      <c r="B55" s="32" t="s">
        <v>72</v>
      </c>
      <c r="C55" s="33">
        <v>192734</v>
      </c>
      <c r="D55" s="33">
        <v>27576</v>
      </c>
      <c r="E55" s="33">
        <v>492</v>
      </c>
      <c r="F55" s="33">
        <v>101</v>
      </c>
      <c r="G55" s="34">
        <v>7</v>
      </c>
      <c r="H55" s="33">
        <v>175</v>
      </c>
      <c r="I55" s="35">
        <v>73899</v>
      </c>
      <c r="J55" s="33">
        <v>10524</v>
      </c>
      <c r="K55" s="33">
        <v>163</v>
      </c>
      <c r="L55" s="33">
        <v>17</v>
      </c>
      <c r="M55" s="33">
        <v>4</v>
      </c>
      <c r="N55" s="33">
        <v>30</v>
      </c>
      <c r="O55" s="33">
        <v>12500</v>
      </c>
      <c r="Q55">
        <v>54</v>
      </c>
    </row>
    <row r="56" spans="1:17" x14ac:dyDescent="0.25">
      <c r="A56" s="11">
        <f t="shared" si="0"/>
        <v>2026</v>
      </c>
      <c r="B56" s="32" t="s">
        <v>72</v>
      </c>
      <c r="C56" s="33">
        <v>185933</v>
      </c>
      <c r="D56" s="33">
        <v>27301</v>
      </c>
      <c r="E56" s="33">
        <v>494</v>
      </c>
      <c r="F56" s="33">
        <v>101</v>
      </c>
      <c r="G56" s="34">
        <v>7</v>
      </c>
      <c r="H56" s="33">
        <v>175</v>
      </c>
      <c r="I56" s="35">
        <v>73161</v>
      </c>
      <c r="J56" s="33">
        <v>10419</v>
      </c>
      <c r="K56" s="33">
        <v>165</v>
      </c>
      <c r="L56" s="33">
        <v>17</v>
      </c>
      <c r="M56" s="33">
        <v>4</v>
      </c>
      <c r="N56" s="33">
        <v>30</v>
      </c>
      <c r="O56" s="33">
        <v>17250</v>
      </c>
      <c r="Q56">
        <v>55</v>
      </c>
    </row>
    <row r="57" spans="1:17" x14ac:dyDescent="0.25">
      <c r="A57" s="11">
        <f t="shared" si="0"/>
        <v>2027</v>
      </c>
      <c r="B57" s="32" t="s">
        <v>72</v>
      </c>
      <c r="C57" s="33">
        <v>179153</v>
      </c>
      <c r="D57" s="33">
        <v>27028</v>
      </c>
      <c r="E57" s="33">
        <v>496</v>
      </c>
      <c r="F57" s="33">
        <v>102</v>
      </c>
      <c r="G57" s="34">
        <v>7</v>
      </c>
      <c r="H57" s="33">
        <v>175</v>
      </c>
      <c r="I57" s="35">
        <v>72429</v>
      </c>
      <c r="J57" s="33">
        <v>10315</v>
      </c>
      <c r="K57" s="33">
        <v>168</v>
      </c>
      <c r="L57" s="33">
        <v>17</v>
      </c>
      <c r="M57" s="33">
        <v>4</v>
      </c>
      <c r="N57" s="33">
        <v>30</v>
      </c>
      <c r="O57" s="33">
        <v>22000</v>
      </c>
      <c r="Q57">
        <v>56</v>
      </c>
    </row>
    <row r="58" spans="1:17" x14ac:dyDescent="0.25">
      <c r="A58" s="11">
        <f t="shared" si="0"/>
        <v>2028</v>
      </c>
      <c r="B58" s="32" t="s">
        <v>72</v>
      </c>
      <c r="C58" s="33">
        <v>172388</v>
      </c>
      <c r="D58" s="33">
        <v>26757</v>
      </c>
      <c r="E58" s="33">
        <v>498</v>
      </c>
      <c r="F58" s="33">
        <v>102</v>
      </c>
      <c r="G58" s="34">
        <v>7</v>
      </c>
      <c r="H58" s="33">
        <v>175</v>
      </c>
      <c r="I58" s="35">
        <v>71704</v>
      </c>
      <c r="J58" s="33">
        <v>10211</v>
      </c>
      <c r="K58" s="33">
        <v>170</v>
      </c>
      <c r="L58" s="33">
        <v>17</v>
      </c>
      <c r="M58" s="33">
        <v>4</v>
      </c>
      <c r="N58" s="33">
        <v>30</v>
      </c>
      <c r="O58" s="33">
        <v>26750</v>
      </c>
      <c r="Q58">
        <v>57</v>
      </c>
    </row>
    <row r="59" spans="1:17" x14ac:dyDescent="0.25">
      <c r="A59" s="11">
        <f t="shared" si="0"/>
        <v>2029</v>
      </c>
      <c r="B59" s="32" t="s">
        <v>72</v>
      </c>
      <c r="C59" s="33">
        <v>165647</v>
      </c>
      <c r="D59" s="33">
        <v>26490</v>
      </c>
      <c r="E59" s="33">
        <v>500</v>
      </c>
      <c r="F59" s="33">
        <v>101</v>
      </c>
      <c r="G59" s="34">
        <v>7</v>
      </c>
      <c r="H59" s="33">
        <v>175</v>
      </c>
      <c r="I59" s="35">
        <v>70987</v>
      </c>
      <c r="J59" s="33">
        <v>10109</v>
      </c>
      <c r="K59" s="33">
        <v>173</v>
      </c>
      <c r="L59" s="33">
        <v>17</v>
      </c>
      <c r="M59" s="33">
        <v>4</v>
      </c>
      <c r="N59" s="33">
        <v>30</v>
      </c>
      <c r="O59" s="33">
        <v>31500</v>
      </c>
      <c r="Q59">
        <v>58</v>
      </c>
    </row>
    <row r="60" spans="1:17" x14ac:dyDescent="0.25">
      <c r="A60" s="11">
        <f t="shared" si="0"/>
        <v>2030</v>
      </c>
      <c r="B60" s="32" t="s">
        <v>72</v>
      </c>
      <c r="C60" s="33">
        <v>158927</v>
      </c>
      <c r="D60" s="33">
        <v>26225</v>
      </c>
      <c r="E60" s="33">
        <v>502</v>
      </c>
      <c r="F60" s="33">
        <v>102</v>
      </c>
      <c r="G60" s="34">
        <v>7</v>
      </c>
      <c r="H60" s="33">
        <v>175</v>
      </c>
      <c r="I60" s="35">
        <v>70278</v>
      </c>
      <c r="J60" s="33">
        <v>10008</v>
      </c>
      <c r="K60" s="33">
        <v>175</v>
      </c>
      <c r="L60" s="33">
        <v>16</v>
      </c>
      <c r="M60" s="33">
        <v>4</v>
      </c>
      <c r="N60" s="33">
        <v>30</v>
      </c>
      <c r="O60" s="33">
        <v>36250</v>
      </c>
      <c r="Q60">
        <v>59</v>
      </c>
    </row>
    <row r="61" spans="1:17" x14ac:dyDescent="0.25">
      <c r="A61" s="11">
        <f t="shared" si="0"/>
        <v>2031</v>
      </c>
      <c r="B61" s="32" t="s">
        <v>72</v>
      </c>
      <c r="C61" s="33">
        <v>152227</v>
      </c>
      <c r="D61" s="33">
        <v>25963</v>
      </c>
      <c r="E61" s="33">
        <v>504</v>
      </c>
      <c r="F61" s="33">
        <v>102</v>
      </c>
      <c r="G61" s="34">
        <v>7</v>
      </c>
      <c r="H61" s="33">
        <v>175</v>
      </c>
      <c r="I61" s="35">
        <v>69575</v>
      </c>
      <c r="J61" s="33">
        <v>9908</v>
      </c>
      <c r="K61" s="33">
        <v>177</v>
      </c>
      <c r="L61" s="33">
        <v>16</v>
      </c>
      <c r="M61" s="33">
        <v>4</v>
      </c>
      <c r="N61" s="33">
        <v>30</v>
      </c>
      <c r="O61" s="33">
        <v>41000</v>
      </c>
      <c r="Q61">
        <v>60</v>
      </c>
    </row>
    <row r="62" spans="1:17" x14ac:dyDescent="0.25">
      <c r="A62" s="11">
        <f t="shared" si="0"/>
        <v>2032</v>
      </c>
      <c r="B62" s="32" t="s">
        <v>72</v>
      </c>
      <c r="C62" s="33">
        <v>145542</v>
      </c>
      <c r="D62" s="33">
        <v>25703</v>
      </c>
      <c r="E62" s="33">
        <v>506</v>
      </c>
      <c r="F62" s="33">
        <v>102</v>
      </c>
      <c r="G62" s="34">
        <v>7</v>
      </c>
      <c r="H62" s="33">
        <v>175</v>
      </c>
      <c r="I62" s="35">
        <v>68879</v>
      </c>
      <c r="J62" s="33">
        <v>9809</v>
      </c>
      <c r="K62" s="33">
        <v>181</v>
      </c>
      <c r="L62" s="33">
        <v>16</v>
      </c>
      <c r="M62" s="33">
        <v>4</v>
      </c>
      <c r="N62" s="33">
        <v>30</v>
      </c>
      <c r="O62" s="33">
        <v>45750</v>
      </c>
      <c r="Q62">
        <v>61</v>
      </c>
    </row>
    <row r="63" spans="1:17" x14ac:dyDescent="0.25">
      <c r="A63" s="11">
        <f t="shared" si="0"/>
        <v>2033</v>
      </c>
      <c r="B63" s="32" t="s">
        <v>72</v>
      </c>
      <c r="C63" s="33">
        <v>138879</v>
      </c>
      <c r="D63" s="33">
        <v>25446</v>
      </c>
      <c r="E63" s="33">
        <v>508</v>
      </c>
      <c r="F63" s="33">
        <v>103</v>
      </c>
      <c r="G63" s="34">
        <v>7</v>
      </c>
      <c r="H63" s="33">
        <v>175</v>
      </c>
      <c r="I63" s="35">
        <v>68190</v>
      </c>
      <c r="J63" s="33">
        <v>9711</v>
      </c>
      <c r="K63" s="33">
        <v>184</v>
      </c>
      <c r="L63" s="33">
        <v>17</v>
      </c>
      <c r="M63" s="33">
        <v>4</v>
      </c>
      <c r="N63" s="33">
        <v>30</v>
      </c>
      <c r="O63" s="33">
        <v>50500</v>
      </c>
      <c r="Q63">
        <v>62</v>
      </c>
    </row>
    <row r="64" spans="1:17" x14ac:dyDescent="0.25">
      <c r="A64" s="11">
        <f t="shared" si="0"/>
        <v>2034</v>
      </c>
      <c r="B64" s="32" t="s">
        <v>72</v>
      </c>
      <c r="C64" s="33">
        <v>132237</v>
      </c>
      <c r="D64" s="33">
        <v>25192</v>
      </c>
      <c r="E64" s="33">
        <v>510</v>
      </c>
      <c r="F64" s="33">
        <v>103</v>
      </c>
      <c r="G64" s="34">
        <v>7</v>
      </c>
      <c r="H64" s="33">
        <v>175</v>
      </c>
      <c r="I64" s="35">
        <v>67509</v>
      </c>
      <c r="J64" s="33">
        <v>9614</v>
      </c>
      <c r="K64" s="33">
        <v>186</v>
      </c>
      <c r="L64" s="33">
        <v>17</v>
      </c>
      <c r="M64" s="33">
        <v>4</v>
      </c>
      <c r="N64" s="33">
        <v>30</v>
      </c>
      <c r="O64" s="33">
        <v>55250</v>
      </c>
      <c r="Q64">
        <v>63</v>
      </c>
    </row>
    <row r="65" spans="1:17" x14ac:dyDescent="0.25">
      <c r="A65" s="11">
        <f t="shared" si="0"/>
        <v>2035</v>
      </c>
      <c r="B65" s="32" t="s">
        <v>72</v>
      </c>
      <c r="C65" s="33">
        <v>125613</v>
      </c>
      <c r="D65" s="33">
        <v>24940</v>
      </c>
      <c r="E65" s="33">
        <v>512</v>
      </c>
      <c r="F65" s="33">
        <v>103</v>
      </c>
      <c r="G65" s="34">
        <v>7</v>
      </c>
      <c r="H65" s="33">
        <v>175</v>
      </c>
      <c r="I65" s="35">
        <v>66834</v>
      </c>
      <c r="J65" s="33">
        <v>9518</v>
      </c>
      <c r="K65" s="33">
        <v>189</v>
      </c>
      <c r="L65" s="33">
        <v>17</v>
      </c>
      <c r="M65" s="33">
        <v>4</v>
      </c>
      <c r="N65" s="33">
        <v>30</v>
      </c>
      <c r="O65" s="33">
        <v>60000</v>
      </c>
      <c r="Q65">
        <v>64</v>
      </c>
    </row>
    <row r="66" spans="1:17" x14ac:dyDescent="0.25">
      <c r="A66" s="11">
        <f t="shared" si="0"/>
        <v>2036</v>
      </c>
      <c r="B66" s="32" t="s">
        <v>72</v>
      </c>
      <c r="C66" s="33">
        <v>123754</v>
      </c>
      <c r="D66" s="33">
        <v>24690</v>
      </c>
      <c r="E66" s="33">
        <v>514</v>
      </c>
      <c r="F66" s="33">
        <v>104</v>
      </c>
      <c r="G66" s="34">
        <v>7</v>
      </c>
      <c r="H66" s="33">
        <v>175</v>
      </c>
      <c r="I66" s="35">
        <v>66165</v>
      </c>
      <c r="J66" s="33">
        <v>9422</v>
      </c>
      <c r="K66" s="33">
        <v>192</v>
      </c>
      <c r="L66" s="33">
        <v>17</v>
      </c>
      <c r="M66" s="33">
        <v>4</v>
      </c>
      <c r="N66" s="33">
        <v>30</v>
      </c>
      <c r="O66" s="33">
        <v>60000</v>
      </c>
      <c r="Q66">
        <v>65</v>
      </c>
    </row>
    <row r="67" spans="1:17" x14ac:dyDescent="0.25">
      <c r="A67" s="11">
        <f t="shared" si="0"/>
        <v>2037</v>
      </c>
      <c r="B67" s="32" t="s">
        <v>72</v>
      </c>
      <c r="C67" s="33">
        <v>121917</v>
      </c>
      <c r="D67" s="33">
        <v>24443</v>
      </c>
      <c r="E67" s="33">
        <v>516</v>
      </c>
      <c r="F67" s="33">
        <v>104</v>
      </c>
      <c r="G67" s="34">
        <v>7</v>
      </c>
      <c r="H67" s="33">
        <v>175</v>
      </c>
      <c r="I67" s="35">
        <v>65503</v>
      </c>
      <c r="J67" s="33">
        <v>9328</v>
      </c>
      <c r="K67" s="33">
        <v>195</v>
      </c>
      <c r="L67" s="33">
        <v>17</v>
      </c>
      <c r="M67" s="33">
        <v>4</v>
      </c>
      <c r="N67" s="33">
        <v>30</v>
      </c>
      <c r="O67" s="33">
        <v>60000</v>
      </c>
      <c r="Q67">
        <v>66</v>
      </c>
    </row>
    <row r="68" spans="1:17" x14ac:dyDescent="0.25">
      <c r="A68" s="11">
        <f t="shared" si="0"/>
        <v>2038</v>
      </c>
      <c r="B68" s="32" t="s">
        <v>72</v>
      </c>
      <c r="C68" s="33">
        <v>120099</v>
      </c>
      <c r="D68" s="33">
        <v>24199</v>
      </c>
      <c r="E68" s="33">
        <v>518</v>
      </c>
      <c r="F68" s="33">
        <v>104</v>
      </c>
      <c r="G68" s="34">
        <v>7</v>
      </c>
      <c r="H68" s="33">
        <v>175</v>
      </c>
      <c r="I68" s="35">
        <v>64849</v>
      </c>
      <c r="J68" s="33">
        <v>9235</v>
      </c>
      <c r="K68" s="33">
        <v>198</v>
      </c>
      <c r="L68" s="33">
        <v>17</v>
      </c>
      <c r="M68" s="33">
        <v>4</v>
      </c>
      <c r="N68" s="33">
        <v>30</v>
      </c>
      <c r="O68" s="33">
        <v>60000</v>
      </c>
      <c r="Q68">
        <v>67</v>
      </c>
    </row>
    <row r="69" spans="1:17" x14ac:dyDescent="0.25">
      <c r="A69" s="11">
        <f t="shared" si="0"/>
        <v>2039</v>
      </c>
      <c r="B69" s="32" t="s">
        <v>72</v>
      </c>
      <c r="C69" s="33">
        <v>118299</v>
      </c>
      <c r="D69" s="33">
        <v>23957</v>
      </c>
      <c r="E69" s="33">
        <v>519</v>
      </c>
      <c r="F69" s="33">
        <v>105</v>
      </c>
      <c r="G69" s="34">
        <v>7</v>
      </c>
      <c r="H69" s="33">
        <v>175</v>
      </c>
      <c r="I69" s="35">
        <v>64201</v>
      </c>
      <c r="J69" s="33">
        <v>9143</v>
      </c>
      <c r="K69" s="33">
        <v>200</v>
      </c>
      <c r="L69" s="33">
        <v>17</v>
      </c>
      <c r="M69" s="33">
        <v>4</v>
      </c>
      <c r="N69" s="33">
        <v>30</v>
      </c>
      <c r="O69" s="33">
        <v>60000</v>
      </c>
      <c r="Q69">
        <v>68</v>
      </c>
    </row>
    <row r="70" spans="1:17" x14ac:dyDescent="0.25">
      <c r="A70" s="11">
        <f t="shared" si="0"/>
        <v>2040</v>
      </c>
      <c r="B70" s="32" t="s">
        <v>72</v>
      </c>
      <c r="C70" s="33">
        <v>116514</v>
      </c>
      <c r="D70" s="33">
        <v>23717</v>
      </c>
      <c r="E70" s="33">
        <v>521</v>
      </c>
      <c r="F70" s="33">
        <v>105</v>
      </c>
      <c r="G70" s="34">
        <v>7</v>
      </c>
      <c r="H70" s="33">
        <v>175</v>
      </c>
      <c r="I70" s="35">
        <v>63558</v>
      </c>
      <c r="J70" s="33">
        <v>9051</v>
      </c>
      <c r="K70" s="33">
        <v>203</v>
      </c>
      <c r="L70" s="33">
        <v>16</v>
      </c>
      <c r="M70" s="33">
        <v>4</v>
      </c>
      <c r="N70" s="33">
        <v>30</v>
      </c>
      <c r="O70" s="33">
        <v>60000</v>
      </c>
      <c r="Q70">
        <v>69</v>
      </c>
    </row>
    <row r="71" spans="1:17" x14ac:dyDescent="0.25">
      <c r="A71" s="11">
        <f t="shared" si="0"/>
        <v>2041</v>
      </c>
      <c r="B71" s="32" t="s">
        <v>72</v>
      </c>
      <c r="C71" s="33">
        <v>114749</v>
      </c>
      <c r="D71" s="33">
        <v>23480</v>
      </c>
      <c r="E71" s="33">
        <v>523</v>
      </c>
      <c r="F71" s="33">
        <v>106</v>
      </c>
      <c r="G71" s="34">
        <v>7</v>
      </c>
      <c r="H71" s="33">
        <v>175</v>
      </c>
      <c r="I71" s="35">
        <v>62922</v>
      </c>
      <c r="J71" s="33">
        <v>8961</v>
      </c>
      <c r="K71" s="33">
        <v>206</v>
      </c>
      <c r="L71" s="33">
        <v>17</v>
      </c>
      <c r="M71" s="33">
        <v>4</v>
      </c>
      <c r="N71" s="33">
        <v>30</v>
      </c>
      <c r="O71" s="33">
        <v>60000</v>
      </c>
      <c r="Q71">
        <v>70</v>
      </c>
    </row>
    <row r="72" spans="1:17" x14ac:dyDescent="0.25">
      <c r="A72" s="11">
        <f t="shared" si="0"/>
        <v>2042</v>
      </c>
      <c r="B72" s="32" t="s">
        <v>72</v>
      </c>
      <c r="C72" s="33">
        <v>113003</v>
      </c>
      <c r="D72" s="33">
        <v>23246</v>
      </c>
      <c r="E72" s="33">
        <v>525</v>
      </c>
      <c r="F72" s="33">
        <v>106</v>
      </c>
      <c r="G72" s="34">
        <v>7</v>
      </c>
      <c r="H72" s="33">
        <v>175</v>
      </c>
      <c r="I72" s="35">
        <v>62293</v>
      </c>
      <c r="J72" s="33">
        <v>8871</v>
      </c>
      <c r="K72" s="33">
        <v>209</v>
      </c>
      <c r="L72" s="33">
        <v>17</v>
      </c>
      <c r="M72" s="33">
        <v>4</v>
      </c>
      <c r="N72" s="33">
        <v>30</v>
      </c>
      <c r="O72" s="33">
        <v>60000</v>
      </c>
      <c r="Q72">
        <v>71</v>
      </c>
    </row>
    <row r="73" spans="1:17" x14ac:dyDescent="0.25">
      <c r="A73" s="11">
        <f t="shared" si="0"/>
        <v>2043</v>
      </c>
      <c r="B73" s="32" t="s">
        <v>72</v>
      </c>
      <c r="C73" s="33">
        <v>111274</v>
      </c>
      <c r="D73" s="33">
        <v>23013</v>
      </c>
      <c r="E73" s="33">
        <v>526</v>
      </c>
      <c r="F73" s="33">
        <v>106</v>
      </c>
      <c r="G73" s="34">
        <v>7</v>
      </c>
      <c r="H73" s="33">
        <v>175</v>
      </c>
      <c r="I73" s="35">
        <v>61671</v>
      </c>
      <c r="J73" s="33">
        <v>8782</v>
      </c>
      <c r="K73" s="33">
        <v>212</v>
      </c>
      <c r="L73" s="33">
        <v>17</v>
      </c>
      <c r="M73" s="33">
        <v>4</v>
      </c>
      <c r="N73" s="33">
        <v>30</v>
      </c>
      <c r="O73" s="33">
        <v>60000</v>
      </c>
      <c r="Q73">
        <v>72</v>
      </c>
    </row>
    <row r="74" spans="1:17" x14ac:dyDescent="0.25">
      <c r="A74" s="11">
        <f t="shared" si="0"/>
        <v>2044</v>
      </c>
      <c r="B74" s="32" t="s">
        <v>72</v>
      </c>
      <c r="C74" s="33">
        <v>109558</v>
      </c>
      <c r="D74" s="33">
        <v>22783</v>
      </c>
      <c r="E74" s="33">
        <v>528</v>
      </c>
      <c r="F74" s="33">
        <v>107</v>
      </c>
      <c r="G74" s="34">
        <v>7</v>
      </c>
      <c r="H74" s="33">
        <v>175</v>
      </c>
      <c r="I74" s="35">
        <v>61053</v>
      </c>
      <c r="J74" s="33">
        <v>8694</v>
      </c>
      <c r="K74" s="33">
        <v>215</v>
      </c>
      <c r="L74" s="33">
        <v>17</v>
      </c>
      <c r="M74" s="33">
        <v>4</v>
      </c>
      <c r="N74" s="33">
        <v>30</v>
      </c>
      <c r="O74" s="33">
        <v>60000</v>
      </c>
      <c r="Q74">
        <v>73</v>
      </c>
    </row>
    <row r="75" spans="1:17" x14ac:dyDescent="0.25">
      <c r="A75" s="11">
        <f t="shared" si="0"/>
        <v>2045</v>
      </c>
      <c r="B75" s="32" t="s">
        <v>72</v>
      </c>
      <c r="C75" s="33">
        <v>107863</v>
      </c>
      <c r="D75" s="33">
        <v>22555</v>
      </c>
      <c r="E75" s="33">
        <v>530</v>
      </c>
      <c r="F75" s="33">
        <v>107</v>
      </c>
      <c r="G75" s="34">
        <v>7</v>
      </c>
      <c r="H75" s="33">
        <v>175</v>
      </c>
      <c r="I75" s="35">
        <v>60443</v>
      </c>
      <c r="J75" s="33">
        <v>8608</v>
      </c>
      <c r="K75" s="33">
        <v>218</v>
      </c>
      <c r="L75" s="33">
        <v>17</v>
      </c>
      <c r="M75" s="33">
        <v>4</v>
      </c>
      <c r="N75" s="33">
        <v>30</v>
      </c>
      <c r="O75" s="33">
        <v>60000</v>
      </c>
      <c r="Q75">
        <v>74</v>
      </c>
    </row>
    <row r="76" spans="1:17" x14ac:dyDescent="0.25">
      <c r="A76" s="11">
        <f t="shared" si="0"/>
        <v>2046</v>
      </c>
      <c r="B76" s="32" t="s">
        <v>72</v>
      </c>
      <c r="C76" s="33">
        <v>106186</v>
      </c>
      <c r="D76" s="33">
        <v>22330</v>
      </c>
      <c r="E76" s="33">
        <v>531</v>
      </c>
      <c r="F76" s="33">
        <v>108</v>
      </c>
      <c r="G76" s="34">
        <v>7</v>
      </c>
      <c r="H76" s="33">
        <v>175</v>
      </c>
      <c r="I76" s="35">
        <v>59839</v>
      </c>
      <c r="J76" s="33">
        <v>8522</v>
      </c>
      <c r="K76" s="33">
        <v>221</v>
      </c>
      <c r="L76" s="33">
        <v>17</v>
      </c>
      <c r="M76" s="33">
        <v>4</v>
      </c>
      <c r="N76" s="33">
        <v>30</v>
      </c>
      <c r="O76" s="33">
        <v>60000</v>
      </c>
      <c r="Q76">
        <v>75</v>
      </c>
    </row>
    <row r="77" spans="1:17" x14ac:dyDescent="0.25">
      <c r="A77" s="11">
        <f t="shared" si="0"/>
        <v>2047</v>
      </c>
      <c r="B77" s="32" t="s">
        <v>72</v>
      </c>
      <c r="C77" s="33">
        <v>104525</v>
      </c>
      <c r="D77" s="33">
        <v>22106</v>
      </c>
      <c r="E77" s="33">
        <v>533</v>
      </c>
      <c r="F77" s="33">
        <v>108</v>
      </c>
      <c r="G77" s="34">
        <v>7</v>
      </c>
      <c r="H77" s="33">
        <v>175</v>
      </c>
      <c r="I77" s="35">
        <v>59241</v>
      </c>
      <c r="J77" s="33">
        <v>8436</v>
      </c>
      <c r="K77" s="33">
        <v>224</v>
      </c>
      <c r="L77" s="33">
        <v>17</v>
      </c>
      <c r="M77" s="33">
        <v>4</v>
      </c>
      <c r="N77" s="33">
        <v>30</v>
      </c>
      <c r="O77" s="33">
        <v>60000</v>
      </c>
      <c r="Q77">
        <v>76</v>
      </c>
    </row>
    <row r="78" spans="1:17" x14ac:dyDescent="0.25">
      <c r="A78" s="11">
        <f t="shared" si="0"/>
        <v>2048</v>
      </c>
      <c r="B78" s="32" t="s">
        <v>72</v>
      </c>
      <c r="C78" s="33">
        <v>102877</v>
      </c>
      <c r="D78" s="33">
        <v>21885</v>
      </c>
      <c r="E78" s="33">
        <v>534</v>
      </c>
      <c r="F78" s="33">
        <v>108</v>
      </c>
      <c r="G78" s="34">
        <v>7</v>
      </c>
      <c r="H78" s="33">
        <v>175</v>
      </c>
      <c r="I78" s="35">
        <v>58648</v>
      </c>
      <c r="J78" s="33">
        <v>8352</v>
      </c>
      <c r="K78" s="33">
        <v>228</v>
      </c>
      <c r="L78" s="33">
        <v>17</v>
      </c>
      <c r="M78" s="33">
        <v>4</v>
      </c>
      <c r="N78" s="33">
        <v>30</v>
      </c>
      <c r="O78" s="33">
        <v>60000</v>
      </c>
      <c r="Q78">
        <v>77</v>
      </c>
    </row>
    <row r="79" spans="1:17" x14ac:dyDescent="0.25">
      <c r="A79" s="11">
        <f t="shared" si="0"/>
        <v>2049</v>
      </c>
      <c r="B79" s="32" t="s">
        <v>72</v>
      </c>
      <c r="C79" s="33">
        <v>101249</v>
      </c>
      <c r="D79" s="33">
        <v>21666</v>
      </c>
      <c r="E79" s="33">
        <v>536</v>
      </c>
      <c r="F79" s="33">
        <v>109</v>
      </c>
      <c r="G79" s="34">
        <v>7</v>
      </c>
      <c r="H79" s="33">
        <v>175</v>
      </c>
      <c r="I79" s="35">
        <v>58061</v>
      </c>
      <c r="J79" s="33">
        <v>8268</v>
      </c>
      <c r="K79" s="33">
        <v>231</v>
      </c>
      <c r="L79" s="33">
        <v>17</v>
      </c>
      <c r="M79" s="33">
        <v>4</v>
      </c>
      <c r="N79" s="33">
        <v>30</v>
      </c>
      <c r="O79" s="33">
        <v>60000</v>
      </c>
      <c r="Q79">
        <v>78</v>
      </c>
    </row>
    <row r="80" spans="1:17" x14ac:dyDescent="0.25">
      <c r="A80" s="11">
        <f t="shared" si="0"/>
        <v>2050</v>
      </c>
      <c r="B80" s="32" t="s">
        <v>72</v>
      </c>
      <c r="C80" s="33">
        <v>99637</v>
      </c>
      <c r="D80" s="33">
        <v>21450</v>
      </c>
      <c r="E80" s="33">
        <v>537</v>
      </c>
      <c r="F80" s="33">
        <v>109</v>
      </c>
      <c r="G80" s="34">
        <v>6</v>
      </c>
      <c r="H80" s="33">
        <v>175</v>
      </c>
      <c r="I80" s="35">
        <v>57481</v>
      </c>
      <c r="J80" s="33">
        <v>8186</v>
      </c>
      <c r="K80" s="33">
        <v>234</v>
      </c>
      <c r="L80" s="33">
        <v>17</v>
      </c>
      <c r="M80" s="33">
        <v>4</v>
      </c>
      <c r="N80" s="33">
        <v>30</v>
      </c>
      <c r="O80" s="33">
        <v>60000</v>
      </c>
      <c r="Q80">
        <v>79</v>
      </c>
    </row>
    <row r="81" spans="1:17" x14ac:dyDescent="0.25">
      <c r="A81" s="11">
        <f t="shared" si="0"/>
        <v>2025</v>
      </c>
      <c r="B81" s="32" t="s">
        <v>9</v>
      </c>
      <c r="C81" s="33">
        <v>193765</v>
      </c>
      <c r="D81" s="33">
        <v>27715</v>
      </c>
      <c r="E81" s="33">
        <v>492</v>
      </c>
      <c r="F81" s="33">
        <v>101</v>
      </c>
      <c r="G81" s="34">
        <v>7</v>
      </c>
      <c r="H81" s="33">
        <v>175</v>
      </c>
      <c r="I81" s="35">
        <v>75166</v>
      </c>
      <c r="J81" s="33">
        <v>10638</v>
      </c>
      <c r="K81" s="33">
        <v>163</v>
      </c>
      <c r="L81" s="33">
        <v>17</v>
      </c>
      <c r="M81" s="33">
        <v>4</v>
      </c>
      <c r="N81" s="33">
        <v>30</v>
      </c>
      <c r="O81" s="33">
        <v>12500</v>
      </c>
      <c r="Q81">
        <v>80</v>
      </c>
    </row>
    <row r="82" spans="1:17" x14ac:dyDescent="0.25">
      <c r="A82" s="11">
        <f t="shared" si="0"/>
        <v>2026</v>
      </c>
      <c r="B82" s="32" t="s">
        <v>9</v>
      </c>
      <c r="C82" s="33">
        <v>189015</v>
      </c>
      <c r="D82" s="33">
        <v>27715</v>
      </c>
      <c r="E82" s="33">
        <v>494</v>
      </c>
      <c r="F82" s="33">
        <v>102</v>
      </c>
      <c r="G82" s="34">
        <v>7</v>
      </c>
      <c r="H82" s="33">
        <v>175</v>
      </c>
      <c r="I82" s="35">
        <v>76721</v>
      </c>
      <c r="J82" s="33">
        <v>10723</v>
      </c>
      <c r="K82" s="33">
        <v>165</v>
      </c>
      <c r="L82" s="33">
        <v>17</v>
      </c>
      <c r="M82" s="33">
        <v>4</v>
      </c>
      <c r="N82" s="33">
        <v>30</v>
      </c>
      <c r="O82" s="33">
        <v>17250</v>
      </c>
      <c r="Q82">
        <v>81</v>
      </c>
    </row>
    <row r="83" spans="1:17" x14ac:dyDescent="0.25">
      <c r="A83" s="11">
        <f t="shared" si="0"/>
        <v>2027</v>
      </c>
      <c r="B83" s="32" t="s">
        <v>9</v>
      </c>
      <c r="C83" s="33">
        <v>185776</v>
      </c>
      <c r="D83" s="33">
        <v>27877</v>
      </c>
      <c r="E83" s="33">
        <v>496</v>
      </c>
      <c r="F83" s="33">
        <v>103</v>
      </c>
      <c r="G83" s="34">
        <v>7</v>
      </c>
      <c r="H83" s="33">
        <v>175</v>
      </c>
      <c r="I83" s="35">
        <v>78281</v>
      </c>
      <c r="J83" s="33">
        <v>10809</v>
      </c>
      <c r="K83" s="33">
        <v>168</v>
      </c>
      <c r="L83" s="33">
        <v>17</v>
      </c>
      <c r="M83" s="33">
        <v>4</v>
      </c>
      <c r="N83" s="33">
        <v>30</v>
      </c>
      <c r="O83" s="33">
        <v>22000</v>
      </c>
      <c r="Q83">
        <v>82</v>
      </c>
    </row>
    <row r="84" spans="1:17" x14ac:dyDescent="0.25">
      <c r="A84" s="11">
        <f t="shared" si="0"/>
        <v>2028</v>
      </c>
      <c r="B84" s="32" t="s">
        <v>9</v>
      </c>
      <c r="C84" s="33">
        <v>183647</v>
      </c>
      <c r="D84" s="33">
        <v>28110</v>
      </c>
      <c r="E84" s="33">
        <v>498</v>
      </c>
      <c r="F84" s="33">
        <v>104</v>
      </c>
      <c r="G84" s="34">
        <v>7</v>
      </c>
      <c r="H84" s="33">
        <v>175</v>
      </c>
      <c r="I84" s="35">
        <v>79855</v>
      </c>
      <c r="J84" s="33">
        <v>10894</v>
      </c>
      <c r="K84" s="33">
        <v>170</v>
      </c>
      <c r="L84" s="33">
        <v>17</v>
      </c>
      <c r="M84" s="33">
        <v>4</v>
      </c>
      <c r="N84" s="33">
        <v>30</v>
      </c>
      <c r="O84" s="33">
        <v>26750</v>
      </c>
      <c r="Q84">
        <v>83</v>
      </c>
    </row>
    <row r="85" spans="1:17" x14ac:dyDescent="0.25">
      <c r="A85" s="11">
        <f t="shared" si="0"/>
        <v>2029</v>
      </c>
      <c r="B85" s="32" t="s">
        <v>9</v>
      </c>
      <c r="C85" s="33">
        <v>181554</v>
      </c>
      <c r="D85" s="33">
        <v>28346</v>
      </c>
      <c r="E85" s="33">
        <v>500</v>
      </c>
      <c r="F85" s="33">
        <v>104</v>
      </c>
      <c r="G85" s="34">
        <v>7</v>
      </c>
      <c r="H85" s="33">
        <v>175</v>
      </c>
      <c r="I85" s="35">
        <v>81427</v>
      </c>
      <c r="J85" s="33">
        <v>10982</v>
      </c>
      <c r="K85" s="33">
        <v>173</v>
      </c>
      <c r="L85" s="33">
        <v>18</v>
      </c>
      <c r="M85" s="33">
        <v>4</v>
      </c>
      <c r="N85" s="33">
        <v>30</v>
      </c>
      <c r="O85" s="33">
        <v>31500</v>
      </c>
      <c r="Q85">
        <v>84</v>
      </c>
    </row>
    <row r="86" spans="1:17" x14ac:dyDescent="0.25">
      <c r="A86" s="11">
        <f t="shared" si="0"/>
        <v>2030</v>
      </c>
      <c r="B86" s="32" t="s">
        <v>9</v>
      </c>
      <c r="C86" s="33">
        <v>179462</v>
      </c>
      <c r="D86" s="33">
        <v>28585</v>
      </c>
      <c r="E86" s="33">
        <v>502</v>
      </c>
      <c r="F86" s="33">
        <v>105</v>
      </c>
      <c r="G86" s="34">
        <v>7</v>
      </c>
      <c r="H86" s="33">
        <v>175</v>
      </c>
      <c r="I86" s="35">
        <v>82998</v>
      </c>
      <c r="J86" s="33">
        <v>11073</v>
      </c>
      <c r="K86" s="33">
        <v>175</v>
      </c>
      <c r="L86" s="33">
        <v>18</v>
      </c>
      <c r="M86" s="33">
        <v>4</v>
      </c>
      <c r="N86" s="33">
        <v>30</v>
      </c>
      <c r="O86" s="33">
        <v>36250</v>
      </c>
      <c r="Q86">
        <v>85</v>
      </c>
    </row>
    <row r="87" spans="1:17" x14ac:dyDescent="0.25">
      <c r="A87" s="11">
        <f t="shared" ref="A87:A106" si="1">A61</f>
        <v>2031</v>
      </c>
      <c r="B87" s="32" t="s">
        <v>9</v>
      </c>
      <c r="C87" s="33">
        <v>177369</v>
      </c>
      <c r="D87" s="33">
        <v>28826</v>
      </c>
      <c r="E87" s="33">
        <v>504</v>
      </c>
      <c r="F87" s="33">
        <v>106</v>
      </c>
      <c r="G87" s="34">
        <v>7</v>
      </c>
      <c r="H87" s="33">
        <v>175</v>
      </c>
      <c r="I87" s="35">
        <v>84583</v>
      </c>
      <c r="J87" s="33">
        <v>11163</v>
      </c>
      <c r="K87" s="33">
        <v>177</v>
      </c>
      <c r="L87" s="33">
        <v>18</v>
      </c>
      <c r="M87" s="33">
        <v>4</v>
      </c>
      <c r="N87" s="33">
        <v>30</v>
      </c>
      <c r="O87" s="33">
        <v>41000</v>
      </c>
      <c r="Q87">
        <v>86</v>
      </c>
    </row>
    <row r="88" spans="1:17" x14ac:dyDescent="0.25">
      <c r="A88" s="11">
        <f t="shared" si="1"/>
        <v>2032</v>
      </c>
      <c r="B88" s="32" t="s">
        <v>9</v>
      </c>
      <c r="C88" s="33">
        <v>175279</v>
      </c>
      <c r="D88" s="33">
        <v>29070</v>
      </c>
      <c r="E88" s="33">
        <v>506</v>
      </c>
      <c r="F88" s="33">
        <v>107</v>
      </c>
      <c r="G88" s="34">
        <v>7</v>
      </c>
      <c r="H88" s="33">
        <v>175</v>
      </c>
      <c r="I88" s="35">
        <v>86190</v>
      </c>
      <c r="J88" s="33">
        <v>11250</v>
      </c>
      <c r="K88" s="33">
        <v>181</v>
      </c>
      <c r="L88" s="33">
        <v>18</v>
      </c>
      <c r="M88" s="33">
        <v>4</v>
      </c>
      <c r="N88" s="33">
        <v>30</v>
      </c>
      <c r="O88" s="33">
        <v>45750</v>
      </c>
      <c r="Q88">
        <v>87</v>
      </c>
    </row>
    <row r="89" spans="1:17" x14ac:dyDescent="0.25">
      <c r="A89" s="11">
        <f t="shared" si="1"/>
        <v>2033</v>
      </c>
      <c r="B89" s="32" t="s">
        <v>9</v>
      </c>
      <c r="C89" s="33">
        <v>173210</v>
      </c>
      <c r="D89" s="33">
        <v>29317</v>
      </c>
      <c r="E89" s="33">
        <v>508</v>
      </c>
      <c r="F89" s="33">
        <v>108</v>
      </c>
      <c r="G89" s="34">
        <v>7</v>
      </c>
      <c r="H89" s="33">
        <v>175</v>
      </c>
      <c r="I89" s="35">
        <v>87806</v>
      </c>
      <c r="J89" s="33">
        <v>11337</v>
      </c>
      <c r="K89" s="33">
        <v>184</v>
      </c>
      <c r="L89" s="33">
        <v>18</v>
      </c>
      <c r="M89" s="33">
        <v>4</v>
      </c>
      <c r="N89" s="33">
        <v>30</v>
      </c>
      <c r="O89" s="33">
        <v>50500</v>
      </c>
      <c r="Q89">
        <v>88</v>
      </c>
    </row>
    <row r="90" spans="1:17" x14ac:dyDescent="0.25">
      <c r="A90" s="11">
        <f t="shared" si="1"/>
        <v>2034</v>
      </c>
      <c r="B90" s="32" t="s">
        <v>9</v>
      </c>
      <c r="C90" s="33">
        <v>171161</v>
      </c>
      <c r="D90" s="33">
        <v>29567</v>
      </c>
      <c r="E90" s="33">
        <v>510</v>
      </c>
      <c r="F90" s="33">
        <v>109</v>
      </c>
      <c r="G90" s="34">
        <v>7</v>
      </c>
      <c r="H90" s="33">
        <v>175</v>
      </c>
      <c r="I90" s="35">
        <v>89394</v>
      </c>
      <c r="J90" s="33">
        <v>11435</v>
      </c>
      <c r="K90" s="33">
        <v>186</v>
      </c>
      <c r="L90" s="33">
        <v>19</v>
      </c>
      <c r="M90" s="33">
        <v>4</v>
      </c>
      <c r="N90" s="33">
        <v>30</v>
      </c>
      <c r="O90" s="33">
        <v>55250</v>
      </c>
      <c r="Q90">
        <v>89</v>
      </c>
    </row>
    <row r="91" spans="1:17" x14ac:dyDescent="0.25">
      <c r="A91" s="11">
        <f t="shared" si="1"/>
        <v>2035</v>
      </c>
      <c r="B91" s="32" t="s">
        <v>9</v>
      </c>
      <c r="C91" s="33">
        <v>169104</v>
      </c>
      <c r="D91" s="33">
        <v>29819</v>
      </c>
      <c r="E91" s="33">
        <v>512</v>
      </c>
      <c r="F91" s="33">
        <v>110</v>
      </c>
      <c r="G91" s="34">
        <v>7</v>
      </c>
      <c r="H91" s="33">
        <v>175</v>
      </c>
      <c r="I91" s="35">
        <v>91022</v>
      </c>
      <c r="J91" s="33">
        <v>11524</v>
      </c>
      <c r="K91" s="33">
        <v>189</v>
      </c>
      <c r="L91" s="33">
        <v>19</v>
      </c>
      <c r="M91" s="33">
        <v>4</v>
      </c>
      <c r="N91" s="33">
        <v>30</v>
      </c>
      <c r="O91" s="33">
        <v>60000</v>
      </c>
      <c r="Q91">
        <v>90</v>
      </c>
    </row>
    <row r="92" spans="1:17" x14ac:dyDescent="0.25">
      <c r="A92" s="11">
        <f t="shared" si="1"/>
        <v>2036</v>
      </c>
      <c r="B92" s="32" t="s">
        <v>9</v>
      </c>
      <c r="C92" s="33">
        <v>171816</v>
      </c>
      <c r="D92" s="33">
        <v>30074</v>
      </c>
      <c r="E92" s="33">
        <v>514</v>
      </c>
      <c r="F92" s="33">
        <v>110</v>
      </c>
      <c r="G92" s="34">
        <v>7</v>
      </c>
      <c r="H92" s="33">
        <v>175</v>
      </c>
      <c r="I92" s="35">
        <v>92646</v>
      </c>
      <c r="J92" s="33">
        <v>11619</v>
      </c>
      <c r="K92" s="33">
        <v>192</v>
      </c>
      <c r="L92" s="33">
        <v>19</v>
      </c>
      <c r="M92" s="33">
        <v>4</v>
      </c>
      <c r="N92" s="33">
        <v>30</v>
      </c>
      <c r="O92" s="33">
        <v>60000</v>
      </c>
      <c r="Q92">
        <v>91</v>
      </c>
    </row>
    <row r="93" spans="1:17" x14ac:dyDescent="0.25">
      <c r="A93" s="11">
        <f t="shared" si="1"/>
        <v>2037</v>
      </c>
      <c r="B93" s="32" t="s">
        <v>9</v>
      </c>
      <c r="C93" s="33">
        <v>174549</v>
      </c>
      <c r="D93" s="33">
        <v>30332</v>
      </c>
      <c r="E93" s="33">
        <v>516</v>
      </c>
      <c r="F93" s="33">
        <v>111</v>
      </c>
      <c r="G93" s="34">
        <v>7</v>
      </c>
      <c r="H93" s="33">
        <v>175</v>
      </c>
      <c r="I93" s="35">
        <v>94272</v>
      </c>
      <c r="J93" s="33">
        <v>11716</v>
      </c>
      <c r="K93" s="33">
        <v>195</v>
      </c>
      <c r="L93" s="33">
        <v>19</v>
      </c>
      <c r="M93" s="33">
        <v>4</v>
      </c>
      <c r="N93" s="33">
        <v>30</v>
      </c>
      <c r="O93" s="33">
        <v>60000</v>
      </c>
      <c r="Q93">
        <v>92</v>
      </c>
    </row>
    <row r="94" spans="1:17" x14ac:dyDescent="0.25">
      <c r="A94" s="11">
        <f t="shared" si="1"/>
        <v>2038</v>
      </c>
      <c r="B94" s="32" t="s">
        <v>9</v>
      </c>
      <c r="C94" s="33">
        <v>177289</v>
      </c>
      <c r="D94" s="33">
        <v>30593</v>
      </c>
      <c r="E94" s="33">
        <v>518</v>
      </c>
      <c r="F94" s="33">
        <v>112</v>
      </c>
      <c r="G94" s="34">
        <v>7</v>
      </c>
      <c r="H94" s="33">
        <v>175</v>
      </c>
      <c r="I94" s="35">
        <v>95905</v>
      </c>
      <c r="J94" s="33">
        <v>11814</v>
      </c>
      <c r="K94" s="33">
        <v>198</v>
      </c>
      <c r="L94" s="33">
        <v>19</v>
      </c>
      <c r="M94" s="33">
        <v>4</v>
      </c>
      <c r="N94" s="33">
        <v>30</v>
      </c>
      <c r="O94" s="33">
        <v>60000</v>
      </c>
      <c r="Q94">
        <v>93</v>
      </c>
    </row>
    <row r="95" spans="1:17" x14ac:dyDescent="0.25">
      <c r="A95" s="11">
        <f t="shared" si="1"/>
        <v>2039</v>
      </c>
      <c r="B95" s="32" t="s">
        <v>9</v>
      </c>
      <c r="C95" s="33">
        <v>180038</v>
      </c>
      <c r="D95" s="33">
        <v>30857</v>
      </c>
      <c r="E95" s="33">
        <v>519</v>
      </c>
      <c r="F95" s="33">
        <v>113</v>
      </c>
      <c r="G95" s="34">
        <v>7</v>
      </c>
      <c r="H95" s="33">
        <v>175</v>
      </c>
      <c r="I95" s="35">
        <v>97547</v>
      </c>
      <c r="J95" s="33">
        <v>11914</v>
      </c>
      <c r="K95" s="33">
        <v>200</v>
      </c>
      <c r="L95" s="33">
        <v>20</v>
      </c>
      <c r="M95" s="33">
        <v>4</v>
      </c>
      <c r="N95" s="33">
        <v>30</v>
      </c>
      <c r="O95" s="33">
        <v>60000</v>
      </c>
      <c r="Q95">
        <v>94</v>
      </c>
    </row>
    <row r="96" spans="1:17" x14ac:dyDescent="0.25">
      <c r="A96" s="11">
        <f t="shared" si="1"/>
        <v>2040</v>
      </c>
      <c r="B96" s="32" t="s">
        <v>9</v>
      </c>
      <c r="C96" s="33">
        <v>182816</v>
      </c>
      <c r="D96" s="33">
        <v>31125</v>
      </c>
      <c r="E96" s="33">
        <v>521</v>
      </c>
      <c r="F96" s="33">
        <v>114</v>
      </c>
      <c r="G96" s="34">
        <v>7</v>
      </c>
      <c r="H96" s="33">
        <v>175</v>
      </c>
      <c r="I96" s="35">
        <v>99201</v>
      </c>
      <c r="J96" s="33">
        <v>12015</v>
      </c>
      <c r="K96" s="33">
        <v>203</v>
      </c>
      <c r="L96" s="33">
        <v>20</v>
      </c>
      <c r="M96" s="33">
        <v>4</v>
      </c>
      <c r="N96" s="33">
        <v>30</v>
      </c>
      <c r="O96" s="33">
        <v>60000</v>
      </c>
      <c r="Q96">
        <v>95</v>
      </c>
    </row>
    <row r="97" spans="1:17" x14ac:dyDescent="0.25">
      <c r="A97" s="11">
        <f t="shared" si="1"/>
        <v>2041</v>
      </c>
      <c r="B97" s="32" t="s">
        <v>9</v>
      </c>
      <c r="C97" s="33">
        <v>185596</v>
      </c>
      <c r="D97" s="33">
        <v>31395</v>
      </c>
      <c r="E97" s="33">
        <v>523</v>
      </c>
      <c r="F97" s="33">
        <v>114</v>
      </c>
      <c r="G97" s="34">
        <v>7</v>
      </c>
      <c r="H97" s="33">
        <v>175</v>
      </c>
      <c r="I97" s="35">
        <v>100862</v>
      </c>
      <c r="J97" s="33">
        <v>12116</v>
      </c>
      <c r="K97" s="33">
        <v>206</v>
      </c>
      <c r="L97" s="33">
        <v>21</v>
      </c>
      <c r="M97" s="33">
        <v>4</v>
      </c>
      <c r="N97" s="33">
        <v>30</v>
      </c>
      <c r="O97" s="33">
        <v>60000</v>
      </c>
      <c r="Q97">
        <v>96</v>
      </c>
    </row>
    <row r="98" spans="1:17" x14ac:dyDescent="0.25">
      <c r="A98" s="11">
        <f t="shared" si="1"/>
        <v>2042</v>
      </c>
      <c r="B98" s="32" t="s">
        <v>9</v>
      </c>
      <c r="C98" s="33">
        <v>188388</v>
      </c>
      <c r="D98" s="33">
        <v>31669</v>
      </c>
      <c r="E98" s="33">
        <v>525</v>
      </c>
      <c r="F98" s="33">
        <v>115</v>
      </c>
      <c r="G98" s="34">
        <v>7</v>
      </c>
      <c r="H98" s="33">
        <v>175</v>
      </c>
      <c r="I98" s="35">
        <v>102533</v>
      </c>
      <c r="J98" s="33">
        <v>12218</v>
      </c>
      <c r="K98" s="33">
        <v>209</v>
      </c>
      <c r="L98" s="33">
        <v>21</v>
      </c>
      <c r="M98" s="33">
        <v>4</v>
      </c>
      <c r="N98" s="33">
        <v>30</v>
      </c>
      <c r="O98" s="33">
        <v>60000</v>
      </c>
      <c r="Q98">
        <v>97</v>
      </c>
    </row>
    <row r="99" spans="1:17" x14ac:dyDescent="0.25">
      <c r="A99" s="11">
        <f t="shared" si="1"/>
        <v>2043</v>
      </c>
      <c r="B99" s="32" t="s">
        <v>9</v>
      </c>
      <c r="C99" s="33">
        <v>191191</v>
      </c>
      <c r="D99" s="33">
        <v>31945</v>
      </c>
      <c r="E99" s="33">
        <v>526</v>
      </c>
      <c r="F99" s="33">
        <v>116</v>
      </c>
      <c r="G99" s="34">
        <v>7</v>
      </c>
      <c r="H99" s="33">
        <v>175</v>
      </c>
      <c r="I99" s="35">
        <v>104203</v>
      </c>
      <c r="J99" s="33">
        <v>12325</v>
      </c>
      <c r="K99" s="33">
        <v>212</v>
      </c>
      <c r="L99" s="33">
        <v>22</v>
      </c>
      <c r="M99" s="33">
        <v>4</v>
      </c>
      <c r="N99" s="33">
        <v>30</v>
      </c>
      <c r="O99" s="33">
        <v>60000</v>
      </c>
      <c r="Q99">
        <v>98</v>
      </c>
    </row>
    <row r="100" spans="1:17" x14ac:dyDescent="0.25">
      <c r="A100" s="11">
        <f t="shared" si="1"/>
        <v>2044</v>
      </c>
      <c r="B100" s="32" t="s">
        <v>9</v>
      </c>
      <c r="C100" s="33">
        <v>194083</v>
      </c>
      <c r="D100" s="33">
        <v>32227</v>
      </c>
      <c r="E100" s="33">
        <v>528</v>
      </c>
      <c r="F100" s="33">
        <v>116</v>
      </c>
      <c r="G100" s="34">
        <v>7</v>
      </c>
      <c r="H100" s="33">
        <v>175</v>
      </c>
      <c r="I100" s="35">
        <v>105894</v>
      </c>
      <c r="J100" s="33">
        <v>12430</v>
      </c>
      <c r="K100" s="33">
        <v>215</v>
      </c>
      <c r="L100" s="33">
        <v>22</v>
      </c>
      <c r="M100" s="33">
        <v>4</v>
      </c>
      <c r="N100" s="33">
        <v>30</v>
      </c>
      <c r="O100" s="33">
        <v>60000</v>
      </c>
      <c r="Q100">
        <v>99</v>
      </c>
    </row>
    <row r="101" spans="1:17" x14ac:dyDescent="0.25">
      <c r="A101" s="11">
        <f t="shared" si="1"/>
        <v>2045</v>
      </c>
      <c r="B101" s="32" t="s">
        <v>9</v>
      </c>
      <c r="C101" s="33">
        <v>196917</v>
      </c>
      <c r="D101" s="33">
        <v>32510</v>
      </c>
      <c r="E101" s="33">
        <v>530</v>
      </c>
      <c r="F101" s="33">
        <v>117</v>
      </c>
      <c r="G101" s="34">
        <v>7</v>
      </c>
      <c r="H101" s="33">
        <v>175</v>
      </c>
      <c r="I101" s="35">
        <v>107588</v>
      </c>
      <c r="J101" s="33">
        <v>12538</v>
      </c>
      <c r="K101" s="33">
        <v>218</v>
      </c>
      <c r="L101" s="33">
        <v>22</v>
      </c>
      <c r="M101" s="33">
        <v>4</v>
      </c>
      <c r="N101" s="33">
        <v>30</v>
      </c>
      <c r="O101" s="33">
        <v>60000</v>
      </c>
      <c r="Q101">
        <v>100</v>
      </c>
    </row>
    <row r="102" spans="1:17" x14ac:dyDescent="0.25">
      <c r="A102" s="11">
        <f t="shared" si="1"/>
        <v>2046</v>
      </c>
      <c r="B102" s="32" t="s">
        <v>9</v>
      </c>
      <c r="C102" s="33">
        <v>199748</v>
      </c>
      <c r="D102" s="33">
        <v>32796</v>
      </c>
      <c r="E102" s="33">
        <v>531</v>
      </c>
      <c r="F102" s="33">
        <v>117</v>
      </c>
      <c r="G102" s="34">
        <v>7</v>
      </c>
      <c r="H102" s="33">
        <v>175</v>
      </c>
      <c r="I102" s="35">
        <v>109290</v>
      </c>
      <c r="J102" s="33">
        <v>12648</v>
      </c>
      <c r="K102" s="33">
        <v>221</v>
      </c>
      <c r="L102" s="33">
        <v>22</v>
      </c>
      <c r="M102" s="33">
        <v>4</v>
      </c>
      <c r="N102" s="33">
        <v>30</v>
      </c>
      <c r="O102" s="33">
        <v>60000</v>
      </c>
      <c r="Q102">
        <v>101</v>
      </c>
    </row>
    <row r="103" spans="1:17" x14ac:dyDescent="0.25">
      <c r="A103" s="11">
        <f t="shared" si="1"/>
        <v>2047</v>
      </c>
      <c r="B103" s="32" t="s">
        <v>9</v>
      </c>
      <c r="C103" s="33">
        <v>202579</v>
      </c>
      <c r="D103" s="33">
        <v>33085</v>
      </c>
      <c r="E103" s="33">
        <v>533</v>
      </c>
      <c r="F103" s="33">
        <v>118</v>
      </c>
      <c r="G103" s="34">
        <v>7</v>
      </c>
      <c r="H103" s="33">
        <v>175</v>
      </c>
      <c r="I103" s="35">
        <v>111004</v>
      </c>
      <c r="J103" s="33">
        <v>12759</v>
      </c>
      <c r="K103" s="33">
        <v>224</v>
      </c>
      <c r="L103" s="33">
        <v>23</v>
      </c>
      <c r="M103" s="33">
        <v>4</v>
      </c>
      <c r="N103" s="33">
        <v>30</v>
      </c>
      <c r="O103" s="33">
        <v>60000</v>
      </c>
      <c r="Q103">
        <v>102</v>
      </c>
    </row>
    <row r="104" spans="1:17" x14ac:dyDescent="0.25">
      <c r="A104" s="11">
        <f t="shared" si="1"/>
        <v>2048</v>
      </c>
      <c r="B104" s="32" t="s">
        <v>9</v>
      </c>
      <c r="C104" s="33">
        <v>205479</v>
      </c>
      <c r="D104" s="33">
        <v>33380</v>
      </c>
      <c r="E104" s="33">
        <v>534</v>
      </c>
      <c r="F104" s="33">
        <v>119</v>
      </c>
      <c r="G104" s="34">
        <v>7</v>
      </c>
      <c r="H104" s="33">
        <v>175</v>
      </c>
      <c r="I104" s="35">
        <v>112730</v>
      </c>
      <c r="J104" s="33">
        <v>12872</v>
      </c>
      <c r="K104" s="33">
        <v>228</v>
      </c>
      <c r="L104" s="33">
        <v>23</v>
      </c>
      <c r="M104" s="33">
        <v>4</v>
      </c>
      <c r="N104" s="33">
        <v>30</v>
      </c>
      <c r="O104" s="33">
        <v>60000</v>
      </c>
      <c r="Q104">
        <v>103</v>
      </c>
    </row>
    <row r="105" spans="1:17" x14ac:dyDescent="0.25">
      <c r="A105" s="11">
        <f t="shared" si="1"/>
        <v>2049</v>
      </c>
      <c r="B105" s="32" t="s">
        <v>9</v>
      </c>
      <c r="C105" s="33">
        <v>208388</v>
      </c>
      <c r="D105" s="33">
        <v>33678</v>
      </c>
      <c r="E105" s="33">
        <v>536</v>
      </c>
      <c r="F105" s="33">
        <v>119</v>
      </c>
      <c r="G105" s="34">
        <v>7</v>
      </c>
      <c r="H105" s="33">
        <v>175</v>
      </c>
      <c r="I105" s="35">
        <v>114463</v>
      </c>
      <c r="J105" s="33">
        <v>12987</v>
      </c>
      <c r="K105" s="33">
        <v>231</v>
      </c>
      <c r="L105" s="33">
        <v>23</v>
      </c>
      <c r="M105" s="33">
        <v>4</v>
      </c>
      <c r="N105" s="33">
        <v>30</v>
      </c>
      <c r="O105" s="33">
        <v>60000</v>
      </c>
      <c r="Q105">
        <v>104</v>
      </c>
    </row>
    <row r="106" spans="1:17" x14ac:dyDescent="0.25">
      <c r="A106" s="11">
        <f t="shared" si="1"/>
        <v>2050</v>
      </c>
      <c r="B106" s="32" t="s">
        <v>9</v>
      </c>
      <c r="C106" s="33">
        <v>211306</v>
      </c>
      <c r="D106" s="33">
        <v>33979</v>
      </c>
      <c r="E106" s="33">
        <v>537</v>
      </c>
      <c r="F106" s="33">
        <v>119</v>
      </c>
      <c r="G106" s="34">
        <v>6</v>
      </c>
      <c r="H106" s="33">
        <v>175</v>
      </c>
      <c r="I106" s="35">
        <v>116206</v>
      </c>
      <c r="J106" s="33">
        <v>13103</v>
      </c>
      <c r="K106" s="33">
        <v>234</v>
      </c>
      <c r="L106" s="33">
        <v>24</v>
      </c>
      <c r="M106" s="33">
        <v>4</v>
      </c>
      <c r="N106" s="33">
        <v>30</v>
      </c>
      <c r="O106" s="33">
        <v>60000</v>
      </c>
      <c r="Q106">
        <v>105</v>
      </c>
    </row>
    <row r="108" spans="1:17" x14ac:dyDescent="0.25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A319-26B8-4017-B00E-F19D4745E1C1}">
  <sheetPr codeName="Sheet6">
    <tabColor theme="6" tint="0.59999389629810485"/>
  </sheetPr>
  <dimension ref="A1:S108"/>
  <sheetViews>
    <sheetView zoomScale="90" zoomScaleNormal="90" workbookViewId="0"/>
  </sheetViews>
  <sheetFormatPr defaultRowHeight="15" x14ac:dyDescent="0.25"/>
  <cols>
    <col min="1" max="1" width="7.5703125" bestFit="1" customWidth="1"/>
    <col min="2" max="2" width="14.85546875" bestFit="1" customWidth="1"/>
    <col min="3" max="4" width="12.140625" bestFit="1" customWidth="1"/>
    <col min="5" max="5" width="11.42578125" bestFit="1" customWidth="1"/>
    <col min="6" max="6" width="11.42578125" customWidth="1"/>
    <col min="7" max="7" width="11.42578125" bestFit="1" customWidth="1"/>
    <col min="8" max="8" width="17.140625" bestFit="1" customWidth="1"/>
    <col min="9" max="9" width="12.140625" bestFit="1" customWidth="1"/>
    <col min="10" max="10" width="11.140625" bestFit="1" customWidth="1"/>
    <col min="11" max="11" width="10.7109375" bestFit="1" customWidth="1"/>
    <col min="12" max="12" width="10.7109375" customWidth="1"/>
    <col min="13" max="13" width="10.7109375" bestFit="1" customWidth="1"/>
    <col min="14" max="14" width="16.42578125" bestFit="1" customWidth="1"/>
    <col min="15" max="15" width="16.42578125" customWidth="1"/>
    <col min="17" max="17" width="4.42578125" bestFit="1" customWidth="1"/>
    <col min="19" max="19" width="9.85546875" bestFit="1" customWidth="1"/>
  </cols>
  <sheetData>
    <row r="1" spans="1:17" x14ac:dyDescent="0.25">
      <c r="A1" s="10" t="s">
        <v>31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 x14ac:dyDescent="0.25">
      <c r="A2" s="21" t="s">
        <v>24</v>
      </c>
      <c r="B2" s="21" t="s">
        <v>20</v>
      </c>
      <c r="C2" s="22" t="s">
        <v>14</v>
      </c>
      <c r="D2" s="22" t="s">
        <v>15</v>
      </c>
      <c r="E2" s="22" t="s">
        <v>16</v>
      </c>
      <c r="F2" s="22" t="s">
        <v>65</v>
      </c>
      <c r="G2" s="23" t="s">
        <v>17</v>
      </c>
      <c r="H2" s="22" t="s">
        <v>67</v>
      </c>
      <c r="I2" s="24" t="s">
        <v>10</v>
      </c>
      <c r="J2" s="22" t="s">
        <v>11</v>
      </c>
      <c r="K2" s="22" t="s">
        <v>12</v>
      </c>
      <c r="L2" s="22" t="s">
        <v>61</v>
      </c>
      <c r="M2" s="22" t="s">
        <v>13</v>
      </c>
      <c r="N2" s="22" t="s">
        <v>66</v>
      </c>
      <c r="O2" s="22" t="s">
        <v>73</v>
      </c>
      <c r="Q2">
        <v>1</v>
      </c>
    </row>
    <row r="3" spans="1:17" x14ac:dyDescent="0.25">
      <c r="A3" s="16">
        <f>Customers!$A3</f>
        <v>2025</v>
      </c>
      <c r="B3" s="32" t="s">
        <v>3</v>
      </c>
      <c r="C3" s="36">
        <v>12928403.218293454</v>
      </c>
      <c r="D3" s="36">
        <v>9957240.9327077959</v>
      </c>
      <c r="E3" s="36">
        <v>1384668.5857393919</v>
      </c>
      <c r="F3" s="36">
        <v>1940190.0332634225</v>
      </c>
      <c r="G3" s="37">
        <v>177373.31078931916</v>
      </c>
      <c r="H3" s="36">
        <v>10518950.673131667</v>
      </c>
      <c r="I3" s="38">
        <v>5117282.3079483975</v>
      </c>
      <c r="J3" s="36">
        <v>3291997.0414121733</v>
      </c>
      <c r="K3" s="36">
        <v>336232.26490625407</v>
      </c>
      <c r="L3" s="36">
        <v>297503.48853759712</v>
      </c>
      <c r="M3" s="36">
        <v>250741.63789641022</v>
      </c>
      <c r="N3" s="36">
        <v>1302190.6258833352</v>
      </c>
      <c r="O3" s="53">
        <v>834025.96046070324</v>
      </c>
      <c r="Q3">
        <v>2</v>
      </c>
    </row>
    <row r="4" spans="1:17" x14ac:dyDescent="0.25">
      <c r="A4" s="16">
        <f>Customers!$A4</f>
        <v>2026</v>
      </c>
      <c r="B4" s="32" t="s">
        <v>3</v>
      </c>
      <c r="C4" s="36">
        <v>12412545.729257129</v>
      </c>
      <c r="D4" s="36">
        <v>9814387.0116889961</v>
      </c>
      <c r="E4" s="36">
        <v>1379253.1949753077</v>
      </c>
      <c r="F4" s="36">
        <v>1960502.945186629</v>
      </c>
      <c r="G4" s="37">
        <v>173994.0501674822</v>
      </c>
      <c r="H4" s="36">
        <v>10571545.426497309</v>
      </c>
      <c r="I4" s="38">
        <v>5031683.1933522774</v>
      </c>
      <c r="J4" s="36">
        <v>3249217.0448512775</v>
      </c>
      <c r="K4" s="36">
        <v>336311.61362285487</v>
      </c>
      <c r="L4" s="36">
        <v>294704.75694012828</v>
      </c>
      <c r="M4" s="36">
        <v>247945.26163253034</v>
      </c>
      <c r="N4" s="36">
        <v>1308701.5790127493</v>
      </c>
      <c r="O4" s="53">
        <v>1132801.1736088961</v>
      </c>
      <c r="Q4">
        <v>3</v>
      </c>
    </row>
    <row r="5" spans="1:17" x14ac:dyDescent="0.25">
      <c r="A5" s="16">
        <f>Customers!$A5</f>
        <v>2027</v>
      </c>
      <c r="B5" s="32" t="s">
        <v>3</v>
      </c>
      <c r="C5" s="36">
        <v>12241222.528032051</v>
      </c>
      <c r="D5" s="36">
        <v>9901320.454456551</v>
      </c>
      <c r="E5" s="36">
        <v>1399087.0930901689</v>
      </c>
      <c r="F5" s="36">
        <v>2022819.624095703</v>
      </c>
      <c r="G5" s="37">
        <v>175774.67714984962</v>
      </c>
      <c r="H5" s="36">
        <v>10624403.153629787</v>
      </c>
      <c r="I5" s="38">
        <v>5045747.6221511588</v>
      </c>
      <c r="J5" s="36">
        <v>3263214.3095248388</v>
      </c>
      <c r="K5" s="36">
        <v>343118.88574639813</v>
      </c>
      <c r="L5" s="36">
        <v>298792.97728717397</v>
      </c>
      <c r="M5" s="36">
        <v>249148.37689708642</v>
      </c>
      <c r="N5" s="36">
        <v>1315245.0869078117</v>
      </c>
      <c r="O5" s="53">
        <v>1461519.526859171</v>
      </c>
      <c r="Q5">
        <v>4</v>
      </c>
    </row>
    <row r="6" spans="1:17" x14ac:dyDescent="0.25">
      <c r="A6" s="16">
        <f>Customers!$A6</f>
        <v>2028</v>
      </c>
      <c r="B6" s="32" t="s">
        <v>3</v>
      </c>
      <c r="C6" s="36">
        <v>11863684.538638595</v>
      </c>
      <c r="D6" s="36">
        <v>9863645.3774843477</v>
      </c>
      <c r="E6" s="36">
        <v>1405728.3308322607</v>
      </c>
      <c r="F6" s="36">
        <v>2059972.0257765716</v>
      </c>
      <c r="G6" s="37">
        <v>174899.13357415854</v>
      </c>
      <c r="H6" s="36">
        <v>10677525.169397939</v>
      </c>
      <c r="I6" s="38">
        <v>4972454.446419498</v>
      </c>
      <c r="J6" s="36">
        <v>3246802.4201851184</v>
      </c>
      <c r="K6" s="36">
        <v>345502.0392219951</v>
      </c>
      <c r="L6" s="36">
        <v>301178.51168927987</v>
      </c>
      <c r="M6" s="36">
        <v>247936.96988491178</v>
      </c>
      <c r="N6" s="36">
        <v>1321821.3123423518</v>
      </c>
      <c r="O6" s="53">
        <v>1767828.8364746452</v>
      </c>
      <c r="Q6">
        <v>5</v>
      </c>
    </row>
    <row r="7" spans="1:17" x14ac:dyDescent="0.25">
      <c r="A7" s="16">
        <f>Customers!$A7</f>
        <v>2029</v>
      </c>
      <c r="B7" s="32" t="s">
        <v>3</v>
      </c>
      <c r="C7" s="36">
        <v>11714215.625481797</v>
      </c>
      <c r="D7" s="36">
        <v>9989062.3807846662</v>
      </c>
      <c r="E7" s="36">
        <v>1417032.1904515158</v>
      </c>
      <c r="F7" s="36">
        <v>2094493.4630524551</v>
      </c>
      <c r="G7" s="37">
        <v>176759.62858903981</v>
      </c>
      <c r="H7" s="36">
        <v>10730912.795244936</v>
      </c>
      <c r="I7" s="38">
        <v>5072786.5259812139</v>
      </c>
      <c r="J7" s="36">
        <v>3319675.1611300246</v>
      </c>
      <c r="K7" s="36">
        <v>357344.03208482853</v>
      </c>
      <c r="L7" s="36">
        <v>306793.93863555329</v>
      </c>
      <c r="M7" s="36">
        <v>253102.04299862246</v>
      </c>
      <c r="N7" s="36">
        <v>1328430.4189040642</v>
      </c>
      <c r="O7" s="53">
        <v>2111394.1132530919</v>
      </c>
      <c r="Q7">
        <v>6</v>
      </c>
    </row>
    <row r="8" spans="1:17" x14ac:dyDescent="0.25">
      <c r="A8" s="16">
        <f>Customers!$A8</f>
        <v>2030</v>
      </c>
      <c r="B8" s="32" t="s">
        <v>3</v>
      </c>
      <c r="C8" s="36">
        <v>11296415.549138736</v>
      </c>
      <c r="D8" s="36">
        <v>9921323.3759735525</v>
      </c>
      <c r="E8" s="36">
        <v>1416693.3568001678</v>
      </c>
      <c r="F8" s="36">
        <v>2102350.5398203828</v>
      </c>
      <c r="G8" s="37">
        <v>175921.15136397583</v>
      </c>
      <c r="H8" s="36">
        <v>10784567.359221166</v>
      </c>
      <c r="I8" s="38">
        <v>5016371.305930431</v>
      </c>
      <c r="J8" s="36">
        <v>3269234.0037834132</v>
      </c>
      <c r="K8" s="36">
        <v>358387.11235888465</v>
      </c>
      <c r="L8" s="36">
        <v>301838.49384594179</v>
      </c>
      <c r="M8" s="36">
        <v>249555.74109579076</v>
      </c>
      <c r="N8" s="36">
        <v>1335072.570998583</v>
      </c>
      <c r="O8" s="53">
        <v>2408581.9701572163</v>
      </c>
      <c r="Q8">
        <v>7</v>
      </c>
    </row>
    <row r="9" spans="1:17" x14ac:dyDescent="0.25">
      <c r="A9" s="16">
        <f>Customers!$A9</f>
        <v>2031</v>
      </c>
      <c r="B9" s="32" t="s">
        <v>3</v>
      </c>
      <c r="C9" s="36">
        <v>10790166.646906599</v>
      </c>
      <c r="D9" s="36">
        <v>9776074.2402044032</v>
      </c>
      <c r="E9" s="36">
        <v>1403466.6249739532</v>
      </c>
      <c r="F9" s="36">
        <v>2104515.4716036674</v>
      </c>
      <c r="G9" s="37">
        <v>173610.49404465946</v>
      </c>
      <c r="H9" s="36">
        <v>10838490.196017269</v>
      </c>
      <c r="I9" s="38">
        <v>4923761.933237738</v>
      </c>
      <c r="J9" s="36">
        <v>3223216.2251180434</v>
      </c>
      <c r="K9" s="36">
        <v>358367.98923420417</v>
      </c>
      <c r="L9" s="36">
        <v>300431.22674600733</v>
      </c>
      <c r="M9" s="36">
        <v>246539.165865605</v>
      </c>
      <c r="N9" s="36">
        <v>1341747.9338535757</v>
      </c>
      <c r="O9" s="53">
        <v>2676893.6709113885</v>
      </c>
      <c r="Q9">
        <v>8</v>
      </c>
    </row>
    <row r="10" spans="1:17" x14ac:dyDescent="0.25">
      <c r="A10" s="16">
        <f>Customers!$A10</f>
        <v>2032</v>
      </c>
      <c r="B10" s="32" t="s">
        <v>3</v>
      </c>
      <c r="C10" s="36">
        <v>10710491.584202314</v>
      </c>
      <c r="D10" s="36">
        <v>9962857.2535591014</v>
      </c>
      <c r="E10" s="36">
        <v>1434692.2165223695</v>
      </c>
      <c r="F10" s="36">
        <v>2185422.5130484598</v>
      </c>
      <c r="G10" s="37">
        <v>176378.54561485283</v>
      </c>
      <c r="H10" s="36">
        <v>10892682.646997347</v>
      </c>
      <c r="I10" s="38">
        <v>4932848.4390130006</v>
      </c>
      <c r="J10" s="36">
        <v>3284914.347219876</v>
      </c>
      <c r="K10" s="36">
        <v>369228.36840258335</v>
      </c>
      <c r="L10" s="36">
        <v>312831.31585780962</v>
      </c>
      <c r="M10" s="36">
        <v>250553.7443034157</v>
      </c>
      <c r="N10" s="36">
        <v>1348456.6735228444</v>
      </c>
      <c r="O10" s="53">
        <v>3052686.2741237995</v>
      </c>
      <c r="Q10">
        <v>9</v>
      </c>
    </row>
    <row r="11" spans="1:17" x14ac:dyDescent="0.25">
      <c r="A11" s="16">
        <f>Customers!$A11</f>
        <v>2033</v>
      </c>
      <c r="B11" s="32" t="s">
        <v>3</v>
      </c>
      <c r="C11" s="36">
        <v>10141845.564940562</v>
      </c>
      <c r="D11" s="36">
        <v>9755945.376797976</v>
      </c>
      <c r="E11" s="36">
        <v>1417650.3464670081</v>
      </c>
      <c r="F11" s="36">
        <v>2181025.5794636142</v>
      </c>
      <c r="G11" s="37">
        <v>172809.24179768117</v>
      </c>
      <c r="H11" s="36">
        <v>10947146.060232339</v>
      </c>
      <c r="I11" s="38">
        <v>4700678.5822025165</v>
      </c>
      <c r="J11" s="36">
        <v>3230211.585529834</v>
      </c>
      <c r="K11" s="36">
        <v>368204.05238390586</v>
      </c>
      <c r="L11" s="36">
        <v>320726.81083953829</v>
      </c>
      <c r="M11" s="36">
        <v>246916.66497511422</v>
      </c>
      <c r="N11" s="36">
        <v>1355198.9568904587</v>
      </c>
      <c r="O11" s="53">
        <v>3288050.5956376488</v>
      </c>
      <c r="Q11">
        <v>10</v>
      </c>
    </row>
    <row r="12" spans="1:17" x14ac:dyDescent="0.25">
      <c r="A12" s="16">
        <f>Customers!$A12</f>
        <v>2034</v>
      </c>
      <c r="B12" s="32" t="s">
        <v>3</v>
      </c>
      <c r="C12" s="36">
        <v>9809103.3813444935</v>
      </c>
      <c r="D12" s="36">
        <v>9735145.0877082571</v>
      </c>
      <c r="E12" s="36">
        <v>1419386.0129956559</v>
      </c>
      <c r="F12" s="36">
        <v>2202616.7184030316</v>
      </c>
      <c r="G12" s="37">
        <v>172834.47180708704</v>
      </c>
      <c r="H12" s="36">
        <v>11001881.79053349</v>
      </c>
      <c r="I12" s="38">
        <v>4729583.5396978641</v>
      </c>
      <c r="J12" s="36">
        <v>3215303.7794899317</v>
      </c>
      <c r="K12" s="36">
        <v>371147.54556622857</v>
      </c>
      <c r="L12" s="36">
        <v>312698.25583321886</v>
      </c>
      <c r="M12" s="36">
        <v>246329.28949769185</v>
      </c>
      <c r="N12" s="36">
        <v>1361974.9516749098</v>
      </c>
      <c r="O12" s="53">
        <v>3588735.965429151</v>
      </c>
      <c r="Q12">
        <v>11</v>
      </c>
    </row>
    <row r="13" spans="1:17" x14ac:dyDescent="0.25">
      <c r="A13" s="16">
        <f>Customers!$A13</f>
        <v>2035</v>
      </c>
      <c r="B13" s="32" t="s">
        <v>3</v>
      </c>
      <c r="C13" s="36">
        <v>9523234.9587248545</v>
      </c>
      <c r="D13" s="36">
        <v>9753709.4432124794</v>
      </c>
      <c r="E13" s="36">
        <v>1424111.2185643932</v>
      </c>
      <c r="F13" s="36">
        <v>2237404.9350796784</v>
      </c>
      <c r="G13" s="37">
        <v>172504.76194810052</v>
      </c>
      <c r="H13" s="36">
        <v>11056891.199486161</v>
      </c>
      <c r="I13" s="38">
        <v>4654154.98188111</v>
      </c>
      <c r="J13" s="36">
        <v>3228242.3069889317</v>
      </c>
      <c r="K13" s="36">
        <v>376898.40722960053</v>
      </c>
      <c r="L13" s="36">
        <v>323106.01037737023</v>
      </c>
      <c r="M13" s="36">
        <v>246569.10829105639</v>
      </c>
      <c r="N13" s="36">
        <v>1368784.8264332875</v>
      </c>
      <c r="O13" s="53">
        <v>3906567.514603571</v>
      </c>
      <c r="Q13">
        <v>12</v>
      </c>
    </row>
    <row r="14" spans="1:17" x14ac:dyDescent="0.25">
      <c r="A14" s="16">
        <f>Customers!$A14</f>
        <v>2036</v>
      </c>
      <c r="B14" s="32" t="s">
        <v>3</v>
      </c>
      <c r="C14" s="36">
        <v>9472669.5636938736</v>
      </c>
      <c r="D14" s="36">
        <v>9722226.04930076</v>
      </c>
      <c r="E14" s="36">
        <v>1431893.1962681981</v>
      </c>
      <c r="F14" s="36">
        <v>2277397.13426279</v>
      </c>
      <c r="G14" s="37">
        <v>172201.60550303743</v>
      </c>
      <c r="H14" s="36">
        <v>11112175.655483589</v>
      </c>
      <c r="I14" s="38">
        <v>4610498.1472021816</v>
      </c>
      <c r="J14" s="36">
        <v>3233106.5523423143</v>
      </c>
      <c r="K14" s="36">
        <v>382937.60062351334</v>
      </c>
      <c r="L14" s="36">
        <v>328279.78981801862</v>
      </c>
      <c r="M14" s="36">
        <v>246783.57887583878</v>
      </c>
      <c r="N14" s="36">
        <v>1375628.7505654511</v>
      </c>
      <c r="O14" s="53">
        <v>3885798.2977700387</v>
      </c>
      <c r="Q14">
        <v>13</v>
      </c>
    </row>
    <row r="15" spans="1:17" x14ac:dyDescent="0.25">
      <c r="A15" s="16">
        <f>Customers!$A15</f>
        <v>2037</v>
      </c>
      <c r="B15" s="32" t="s">
        <v>3</v>
      </c>
      <c r="C15" s="36">
        <v>9509566.7620439213</v>
      </c>
      <c r="D15" s="36">
        <v>9745122.0208261982</v>
      </c>
      <c r="E15" s="36">
        <v>1436982.075434034</v>
      </c>
      <c r="F15" s="36">
        <v>2310684.0272821137</v>
      </c>
      <c r="G15" s="37">
        <v>172361.66190014774</v>
      </c>
      <c r="H15" s="36">
        <v>11167736.533761002</v>
      </c>
      <c r="I15" s="38">
        <v>4572321.3714046385</v>
      </c>
      <c r="J15" s="36">
        <v>3221983.4712212333</v>
      </c>
      <c r="K15" s="36">
        <v>385970.61584748345</v>
      </c>
      <c r="L15" s="36">
        <v>327024.51953833993</v>
      </c>
      <c r="M15" s="36">
        <v>246276.9556706789</v>
      </c>
      <c r="N15" s="36">
        <v>1382506.8943182784</v>
      </c>
      <c r="O15" s="53">
        <v>3900960.6243642387</v>
      </c>
      <c r="Q15">
        <v>14</v>
      </c>
    </row>
    <row r="16" spans="1:17" x14ac:dyDescent="0.25">
      <c r="A16" s="16">
        <f>Customers!$A16</f>
        <v>2038</v>
      </c>
      <c r="B16" s="32" t="s">
        <v>3</v>
      </c>
      <c r="C16" s="36">
        <v>9587237.9048407748</v>
      </c>
      <c r="D16" s="36">
        <v>9813913.8926111385</v>
      </c>
      <c r="E16" s="36">
        <v>1449620.0135392225</v>
      </c>
      <c r="F16" s="36">
        <v>2357975.6044324692</v>
      </c>
      <c r="G16" s="37">
        <v>174113.78859138809</v>
      </c>
      <c r="H16" s="36">
        <v>11223575.216429804</v>
      </c>
      <c r="I16" s="38">
        <v>4606835.557188022</v>
      </c>
      <c r="J16" s="36">
        <v>3251250.7587937918</v>
      </c>
      <c r="K16" s="36">
        <v>394776.95848228218</v>
      </c>
      <c r="L16" s="36">
        <v>331522.93689089705</v>
      </c>
      <c r="M16" s="36">
        <v>248468.01860496704</v>
      </c>
      <c r="N16" s="36">
        <v>1389419.4287898706</v>
      </c>
      <c r="O16" s="53">
        <v>3932822.4407099886</v>
      </c>
      <c r="Q16">
        <v>15</v>
      </c>
    </row>
    <row r="17" spans="1:19" x14ac:dyDescent="0.25">
      <c r="A17" s="16">
        <f>Customers!$A17</f>
        <v>2039</v>
      </c>
      <c r="B17" s="32" t="s">
        <v>3</v>
      </c>
      <c r="C17" s="36">
        <v>9388019.5427826364</v>
      </c>
      <c r="D17" s="36">
        <v>9646173.3587605953</v>
      </c>
      <c r="E17" s="36">
        <v>1438002.3256008371</v>
      </c>
      <c r="F17" s="36">
        <v>2357324.2497417117</v>
      </c>
      <c r="G17" s="37">
        <v>171201.11571047566</v>
      </c>
      <c r="H17" s="36">
        <v>11279693.092511948</v>
      </c>
      <c r="I17" s="38">
        <v>4498471.22773943</v>
      </c>
      <c r="J17" s="36">
        <v>3198762.6949646967</v>
      </c>
      <c r="K17" s="36">
        <v>394009.01206293114</v>
      </c>
      <c r="L17" s="36">
        <v>329928.83292425901</v>
      </c>
      <c r="M17" s="36">
        <v>244976.85522418315</v>
      </c>
      <c r="N17" s="36">
        <v>1396366.5259338184</v>
      </c>
      <c r="O17" s="53">
        <v>3851100.2124018609</v>
      </c>
      <c r="Q17">
        <v>16</v>
      </c>
    </row>
    <row r="18" spans="1:19" x14ac:dyDescent="0.25">
      <c r="A18" s="16">
        <f>Customers!$A18</f>
        <v>2040</v>
      </c>
      <c r="B18" s="32" t="s">
        <v>3</v>
      </c>
      <c r="C18" s="36">
        <v>9430841.5895746686</v>
      </c>
      <c r="D18" s="36">
        <v>9688018.8265843913</v>
      </c>
      <c r="E18" s="36">
        <v>1443287.6211335431</v>
      </c>
      <c r="F18" s="36">
        <v>2385565.4009412788</v>
      </c>
      <c r="G18" s="37">
        <v>171407.93096273157</v>
      </c>
      <c r="H18" s="36">
        <v>11336091.557974521</v>
      </c>
      <c r="I18" s="38">
        <v>4490474.8864259981</v>
      </c>
      <c r="J18" s="36">
        <v>3208187.5787544842</v>
      </c>
      <c r="K18" s="36">
        <v>399901.97794575169</v>
      </c>
      <c r="L18" s="36">
        <v>332251.88430714479</v>
      </c>
      <c r="M18" s="36">
        <v>245353.74884944924</v>
      </c>
      <c r="N18" s="36">
        <v>1403348.358563486</v>
      </c>
      <c r="O18" s="53">
        <v>3868639.980408845</v>
      </c>
      <c r="Q18">
        <v>17</v>
      </c>
    </row>
    <row r="19" spans="1:19" x14ac:dyDescent="0.25">
      <c r="A19" s="16">
        <f>Customers!$A19</f>
        <v>2041</v>
      </c>
      <c r="B19" s="32" t="s">
        <v>3</v>
      </c>
      <c r="C19" s="36">
        <v>9385675.5405648127</v>
      </c>
      <c r="D19" s="36">
        <v>9652059.8567198589</v>
      </c>
      <c r="E19" s="36">
        <v>1437520.025609012</v>
      </c>
      <c r="F19" s="36">
        <v>2394009.1223958931</v>
      </c>
      <c r="G19" s="37">
        <v>170381.04839755539</v>
      </c>
      <c r="H19" s="36">
        <v>11392772.015764382</v>
      </c>
      <c r="I19" s="38">
        <v>4418714.5352296652</v>
      </c>
      <c r="J19" s="36">
        <v>3189693.6901154211</v>
      </c>
      <c r="K19" s="36">
        <v>400164.66822219355</v>
      </c>
      <c r="L19" s="36">
        <v>330058.05229167722</v>
      </c>
      <c r="M19" s="36">
        <v>244427.01193570861</v>
      </c>
      <c r="N19" s="36">
        <v>1410365.1003563048</v>
      </c>
      <c r="O19" s="53">
        <v>3850138.6690861708</v>
      </c>
      <c r="Q19">
        <v>18</v>
      </c>
    </row>
    <row r="20" spans="1:19" x14ac:dyDescent="0.25">
      <c r="A20" s="16">
        <f>Customers!$A20</f>
        <v>2042</v>
      </c>
      <c r="B20" s="32" t="s">
        <v>3</v>
      </c>
      <c r="C20" s="36">
        <v>9326753.6618006453</v>
      </c>
      <c r="D20" s="36">
        <v>9596518.9718040973</v>
      </c>
      <c r="E20" s="36">
        <v>1432537.443240846</v>
      </c>
      <c r="F20" s="36">
        <v>2406102.7669723672</v>
      </c>
      <c r="G20" s="37">
        <v>169866.73552699896</v>
      </c>
      <c r="H20" s="36">
        <v>11449735.875843199</v>
      </c>
      <c r="I20" s="38">
        <v>4361265.233708499</v>
      </c>
      <c r="J20" s="36">
        <v>3185185.9444750529</v>
      </c>
      <c r="K20" s="36">
        <v>404954.50375641161</v>
      </c>
      <c r="L20" s="36">
        <v>334493.37294808723</v>
      </c>
      <c r="M20" s="36">
        <v>243669.93563015186</v>
      </c>
      <c r="N20" s="36">
        <v>1417416.9258580867</v>
      </c>
      <c r="O20" s="53">
        <v>3825968.0696546594</v>
      </c>
      <c r="Q20">
        <v>19</v>
      </c>
    </row>
    <row r="21" spans="1:19" x14ac:dyDescent="0.25">
      <c r="A21" s="16">
        <f>Customers!$A21</f>
        <v>2043</v>
      </c>
      <c r="B21" s="32" t="s">
        <v>3</v>
      </c>
      <c r="C21" s="36">
        <v>9420018.5090958308</v>
      </c>
      <c r="D21" s="36">
        <v>9683749.6665947232</v>
      </c>
      <c r="E21" s="36">
        <v>1444249.6594387153</v>
      </c>
      <c r="F21" s="36">
        <v>2451611.4043281376</v>
      </c>
      <c r="G21" s="37">
        <v>171391.32217554998</v>
      </c>
      <c r="H21" s="36">
        <v>11506984.555222422</v>
      </c>
      <c r="I21" s="38">
        <v>4419454.5012377705</v>
      </c>
      <c r="J21" s="36">
        <v>3218927.6033606334</v>
      </c>
      <c r="K21" s="36">
        <v>413739.625956918</v>
      </c>
      <c r="L21" s="36">
        <v>336210.3584079874</v>
      </c>
      <c r="M21" s="36">
        <v>246090.20668095286</v>
      </c>
      <c r="N21" s="36">
        <v>1424504.0104873755</v>
      </c>
      <c r="O21" s="53">
        <v>3864226.647152428</v>
      </c>
      <c r="Q21">
        <v>20</v>
      </c>
    </row>
    <row r="22" spans="1:19" x14ac:dyDescent="0.25">
      <c r="A22" s="16">
        <f>Customers!$A22</f>
        <v>2044</v>
      </c>
      <c r="B22" s="32" t="s">
        <v>3</v>
      </c>
      <c r="C22" s="36">
        <v>9308873.263948746</v>
      </c>
      <c r="D22" s="36">
        <v>9602290.6291864738</v>
      </c>
      <c r="E22" s="36">
        <v>1409974.1257535929</v>
      </c>
      <c r="F22" s="36">
        <v>2352450.7451935136</v>
      </c>
      <c r="G22" s="37">
        <v>169579.66056018596</v>
      </c>
      <c r="H22" s="36">
        <v>11564519.477998547</v>
      </c>
      <c r="I22" s="38">
        <v>4328381.4403814701</v>
      </c>
      <c r="J22" s="36">
        <v>3191531.5241484502</v>
      </c>
      <c r="K22" s="36">
        <v>415614.51614235411</v>
      </c>
      <c r="L22" s="36">
        <v>338749.9181825096</v>
      </c>
      <c r="M22" s="36">
        <v>243476.96321534942</v>
      </c>
      <c r="N22" s="36">
        <v>1431626.5305398135</v>
      </c>
      <c r="O22" s="53">
        <v>3818607.1666479209</v>
      </c>
      <c r="Q22">
        <v>21</v>
      </c>
    </row>
    <row r="23" spans="1:19" x14ac:dyDescent="0.25">
      <c r="A23" s="16">
        <f>Customers!$A23</f>
        <v>2045</v>
      </c>
      <c r="B23" s="32" t="s">
        <v>3</v>
      </c>
      <c r="C23" s="36">
        <v>9300736.9388333578</v>
      </c>
      <c r="D23" s="36">
        <v>9607839.6109634247</v>
      </c>
      <c r="E23" s="36">
        <v>1406283.4185473241</v>
      </c>
      <c r="F23" s="36">
        <v>2359410.3152776575</v>
      </c>
      <c r="G23" s="37">
        <v>169867.84309901227</v>
      </c>
      <c r="H23" s="36">
        <v>11622342.075388523</v>
      </c>
      <c r="I23" s="38">
        <v>4294349.6824830556</v>
      </c>
      <c r="J23" s="36">
        <v>3190250.3222421482</v>
      </c>
      <c r="K23" s="36">
        <v>420407.37788424146</v>
      </c>
      <c r="L23" s="36">
        <v>341049.80213898129</v>
      </c>
      <c r="M23" s="36">
        <v>243940.68533956076</v>
      </c>
      <c r="N23" s="36">
        <v>1438784.6631925111</v>
      </c>
      <c r="O23" s="53">
        <v>3815295.6368919527</v>
      </c>
      <c r="Q23">
        <v>22</v>
      </c>
    </row>
    <row r="24" spans="1:19" x14ac:dyDescent="0.25">
      <c r="A24" s="16">
        <f>Customers!$A24</f>
        <v>2046</v>
      </c>
      <c r="B24" s="32" t="s">
        <v>3</v>
      </c>
      <c r="C24" s="36">
        <v>9201126.0490338821</v>
      </c>
      <c r="D24" s="36">
        <v>9521212.6308039408</v>
      </c>
      <c r="E24" s="36">
        <v>1411912.1551081506</v>
      </c>
      <c r="F24" s="36">
        <v>2391635.7836150993</v>
      </c>
      <c r="G24" s="37">
        <v>168455.12220768654</v>
      </c>
      <c r="H24" s="36">
        <v>11680453.785765473</v>
      </c>
      <c r="I24" s="38">
        <v>4229981.6787918359</v>
      </c>
      <c r="J24" s="36">
        <v>3161181.3734919713</v>
      </c>
      <c r="K24" s="36">
        <v>422296.01278294134</v>
      </c>
      <c r="L24" s="36">
        <v>340300.4428491221</v>
      </c>
      <c r="M24" s="36">
        <v>242041.9854748926</v>
      </c>
      <c r="N24" s="36">
        <v>1445978.5865084748</v>
      </c>
      <c r="O24" s="53">
        <v>3774433.8217757693</v>
      </c>
      <c r="Q24">
        <v>23</v>
      </c>
    </row>
    <row r="25" spans="1:19" x14ac:dyDescent="0.25">
      <c r="A25" s="16">
        <f>Customers!$A25</f>
        <v>2047</v>
      </c>
      <c r="B25" s="32" t="s">
        <v>3</v>
      </c>
      <c r="C25" s="36">
        <v>9212447.7224224247</v>
      </c>
      <c r="D25" s="36">
        <v>9529206.8620089255</v>
      </c>
      <c r="E25" s="36">
        <v>1427239.0605295738</v>
      </c>
      <c r="F25" s="36">
        <v>2468129.2438552952</v>
      </c>
      <c r="G25" s="37">
        <v>168353.98351466982</v>
      </c>
      <c r="H25" s="36">
        <v>11738856.054694291</v>
      </c>
      <c r="I25" s="38">
        <v>4208835.4287531329</v>
      </c>
      <c r="J25" s="36">
        <v>3167154.6633083117</v>
      </c>
      <c r="K25" s="36">
        <v>426767.30051484931</v>
      </c>
      <c r="L25" s="36">
        <v>342147.06542278652</v>
      </c>
      <c r="M25" s="36">
        <v>242813.05383911324</v>
      </c>
      <c r="N25" s="36">
        <v>1453208.4794410164</v>
      </c>
      <c r="O25" s="53">
        <v>3779078.1345184799</v>
      </c>
      <c r="Q25">
        <v>24</v>
      </c>
    </row>
    <row r="26" spans="1:19" x14ac:dyDescent="0.25">
      <c r="A26" s="16">
        <f>Customers!$A26</f>
        <v>2048</v>
      </c>
      <c r="B26" s="32" t="s">
        <v>3</v>
      </c>
      <c r="C26" s="36">
        <v>9328865.1527143046</v>
      </c>
      <c r="D26" s="36">
        <v>9640984.3881974015</v>
      </c>
      <c r="E26" s="36">
        <v>1433894.9885306137</v>
      </c>
      <c r="F26" s="36">
        <v>2493181.0556233306</v>
      </c>
      <c r="G26" s="37">
        <v>170053.81952107153</v>
      </c>
      <c r="H26" s="36">
        <v>11797550.334967755</v>
      </c>
      <c r="I26" s="38">
        <v>4243805.0326087484</v>
      </c>
      <c r="J26" s="36">
        <v>3201773.1854307954</v>
      </c>
      <c r="K26" s="36">
        <v>436712.71970823529</v>
      </c>
      <c r="L26" s="36">
        <v>347216.1089232727</v>
      </c>
      <c r="M26" s="36">
        <v>245005.00346665247</v>
      </c>
      <c r="N26" s="36">
        <v>1460474.5218382229</v>
      </c>
      <c r="O26" s="53">
        <v>3826808.0699742818</v>
      </c>
      <c r="Q26">
        <v>25</v>
      </c>
    </row>
    <row r="27" spans="1:19" x14ac:dyDescent="0.25">
      <c r="A27" s="16">
        <f>Customers!$A27</f>
        <v>2049</v>
      </c>
      <c r="B27" s="32" t="s">
        <v>3</v>
      </c>
      <c r="C27" s="36">
        <v>9167380.63011517</v>
      </c>
      <c r="D27" s="36">
        <v>9496493.3098973781</v>
      </c>
      <c r="E27" s="36">
        <v>1411771.6340354655</v>
      </c>
      <c r="F27" s="36">
        <v>2451387.7663591593</v>
      </c>
      <c r="G27" s="37">
        <v>167790.75353365144</v>
      </c>
      <c r="H27" s="36">
        <v>11856538.086642582</v>
      </c>
      <c r="I27" s="38">
        <v>4150269.8807630795</v>
      </c>
      <c r="J27" s="36">
        <v>3159741.6560827387</v>
      </c>
      <c r="K27" s="36">
        <v>436369.04958170414</v>
      </c>
      <c r="L27" s="36">
        <v>345959.4771833953</v>
      </c>
      <c r="M27" s="36">
        <v>242457.3615201108</v>
      </c>
      <c r="N27" s="36">
        <v>1467776.894447413</v>
      </c>
      <c r="O27" s="53">
        <v>3760590.9671275439</v>
      </c>
      <c r="Q27">
        <v>26</v>
      </c>
    </row>
    <row r="28" spans="1:19" x14ac:dyDescent="0.25">
      <c r="A28" s="16">
        <f>Customers!$A28</f>
        <v>2050</v>
      </c>
      <c r="B28" s="32" t="s">
        <v>3</v>
      </c>
      <c r="C28" s="36">
        <v>9222642.6186252888</v>
      </c>
      <c r="D28" s="36">
        <v>9554138.8982778452</v>
      </c>
      <c r="E28" s="36">
        <v>1416768.746640031</v>
      </c>
      <c r="F28" s="36">
        <v>2471857.3015186</v>
      </c>
      <c r="G28" s="37">
        <v>168882.74114822113</v>
      </c>
      <c r="H28" s="36">
        <v>11915820.777075823</v>
      </c>
      <c r="I28" s="38">
        <v>4157092.7210683045</v>
      </c>
      <c r="J28" s="36">
        <v>3174724.1855362705</v>
      </c>
      <c r="K28" s="36">
        <v>444121.34914222819</v>
      </c>
      <c r="L28" s="36">
        <v>349841.46936561074</v>
      </c>
      <c r="M28" s="36">
        <v>243037.10824655092</v>
      </c>
      <c r="N28" s="36">
        <v>1475115.7789196507</v>
      </c>
      <c r="O28" s="53">
        <v>3783260.2271050308</v>
      </c>
      <c r="Q28">
        <v>27</v>
      </c>
    </row>
    <row r="29" spans="1:19" x14ac:dyDescent="0.25">
      <c r="A29" s="16">
        <f>Customers!$A29</f>
        <v>2025</v>
      </c>
      <c r="B29" s="32" t="s">
        <v>71</v>
      </c>
      <c r="C29" s="36">
        <v>12928403.218293454</v>
      </c>
      <c r="D29" s="36">
        <v>9957240.9327077959</v>
      </c>
      <c r="E29" s="36">
        <v>1384668.5857393919</v>
      </c>
      <c r="F29" s="36">
        <v>1940190.0332634225</v>
      </c>
      <c r="G29" s="37">
        <v>177373.31078931916</v>
      </c>
      <c r="H29" s="36">
        <v>10518950.673131667</v>
      </c>
      <c r="I29" s="38">
        <v>5117282.3079483975</v>
      </c>
      <c r="J29" s="36">
        <v>3291997.0414121733</v>
      </c>
      <c r="K29" s="36">
        <v>336232.26490625407</v>
      </c>
      <c r="L29" s="36">
        <v>297503.48853759712</v>
      </c>
      <c r="M29" s="36">
        <v>250741.63789641022</v>
      </c>
      <c r="N29" s="36">
        <v>1302190.6258833352</v>
      </c>
      <c r="O29" s="53">
        <v>834025.96046070324</v>
      </c>
      <c r="Q29">
        <v>28</v>
      </c>
      <c r="S29" s="54"/>
    </row>
    <row r="30" spans="1:19" x14ac:dyDescent="0.25">
      <c r="A30" s="16">
        <f>Customers!$A30</f>
        <v>2026</v>
      </c>
      <c r="B30" s="32" t="s">
        <v>71</v>
      </c>
      <c r="C30" s="36">
        <v>12412545.729257129</v>
      </c>
      <c r="D30" s="36">
        <v>9814387.0116889961</v>
      </c>
      <c r="E30" s="36">
        <v>1379253.1949753077</v>
      </c>
      <c r="F30" s="36">
        <v>1960502.945186629</v>
      </c>
      <c r="G30" s="37">
        <v>173994.0501674822</v>
      </c>
      <c r="H30" s="36">
        <v>10571545.426497309</v>
      </c>
      <c r="I30" s="38">
        <v>5031683.1933522774</v>
      </c>
      <c r="J30" s="36">
        <v>3249217.0448512775</v>
      </c>
      <c r="K30" s="36">
        <v>336311.61362285487</v>
      </c>
      <c r="L30" s="36">
        <v>294704.75694012828</v>
      </c>
      <c r="M30" s="36">
        <v>247945.26163253034</v>
      </c>
      <c r="N30" s="36">
        <v>1308701.5790127493</v>
      </c>
      <c r="O30" s="53">
        <v>1132801.1736088961</v>
      </c>
      <c r="Q30">
        <v>29</v>
      </c>
      <c r="S30" s="54"/>
    </row>
    <row r="31" spans="1:19" x14ac:dyDescent="0.25">
      <c r="A31" s="16">
        <f>Customers!$A31</f>
        <v>2027</v>
      </c>
      <c r="B31" s="32" t="s">
        <v>71</v>
      </c>
      <c r="C31" s="36">
        <v>12241222.528032051</v>
      </c>
      <c r="D31" s="36">
        <v>9901320.454456551</v>
      </c>
      <c r="E31" s="36">
        <v>1399087.0930901689</v>
      </c>
      <c r="F31" s="36">
        <v>2022819.624095703</v>
      </c>
      <c r="G31" s="37">
        <v>175774.67714984962</v>
      </c>
      <c r="H31" s="36">
        <v>10624403.153629787</v>
      </c>
      <c r="I31" s="38">
        <v>5045747.6221511588</v>
      </c>
      <c r="J31" s="36">
        <v>3263214.3095248388</v>
      </c>
      <c r="K31" s="36">
        <v>343118.88574639813</v>
      </c>
      <c r="L31" s="36">
        <v>298792.97728717397</v>
      </c>
      <c r="M31" s="36">
        <v>249148.37689708642</v>
      </c>
      <c r="N31" s="36">
        <v>1315245.0869078117</v>
      </c>
      <c r="O31" s="53">
        <v>1461519.526859171</v>
      </c>
      <c r="Q31">
        <v>30</v>
      </c>
      <c r="S31" s="54"/>
    </row>
    <row r="32" spans="1:19" x14ac:dyDescent="0.25">
      <c r="A32" s="16">
        <f>Customers!$A32</f>
        <v>2028</v>
      </c>
      <c r="B32" s="32" t="s">
        <v>71</v>
      </c>
      <c r="C32" s="36">
        <v>11863684.538638595</v>
      </c>
      <c r="D32" s="36">
        <v>9863645.3774843477</v>
      </c>
      <c r="E32" s="36">
        <v>1405728.3308322607</v>
      </c>
      <c r="F32" s="36">
        <v>2059972.0257765716</v>
      </c>
      <c r="G32" s="37">
        <v>174899.13357415854</v>
      </c>
      <c r="H32" s="36">
        <v>10677525.169397939</v>
      </c>
      <c r="I32" s="38">
        <v>4972454.446419498</v>
      </c>
      <c r="J32" s="36">
        <v>3246802.4201851184</v>
      </c>
      <c r="K32" s="36">
        <v>345502.0392219951</v>
      </c>
      <c r="L32" s="36">
        <v>301178.51168927987</v>
      </c>
      <c r="M32" s="36">
        <v>247936.96988491178</v>
      </c>
      <c r="N32" s="36">
        <v>1321821.3123423518</v>
      </c>
      <c r="O32" s="53">
        <v>1767828.8364746452</v>
      </c>
      <c r="Q32">
        <v>31</v>
      </c>
      <c r="S32" s="54"/>
    </row>
    <row r="33" spans="1:19" x14ac:dyDescent="0.25">
      <c r="A33" s="16">
        <f>Customers!$A33</f>
        <v>2029</v>
      </c>
      <c r="B33" s="32" t="s">
        <v>71</v>
      </c>
      <c r="C33" s="36">
        <v>11714215.625481797</v>
      </c>
      <c r="D33" s="36">
        <v>9989062.3807846662</v>
      </c>
      <c r="E33" s="36">
        <v>1417032.1904515158</v>
      </c>
      <c r="F33" s="36">
        <v>2094493.4630524551</v>
      </c>
      <c r="G33" s="37">
        <v>176759.62858903981</v>
      </c>
      <c r="H33" s="36">
        <v>10730912.795244936</v>
      </c>
      <c r="I33" s="38">
        <v>5072786.5259812139</v>
      </c>
      <c r="J33" s="36">
        <v>3319675.1611300246</v>
      </c>
      <c r="K33" s="36">
        <v>357344.03208482853</v>
      </c>
      <c r="L33" s="36">
        <v>306793.93863555329</v>
      </c>
      <c r="M33" s="36">
        <v>253102.04299862246</v>
      </c>
      <c r="N33" s="36">
        <v>1328430.4189040642</v>
      </c>
      <c r="O33" s="53">
        <v>2111394.1132530919</v>
      </c>
      <c r="Q33">
        <v>32</v>
      </c>
      <c r="S33" s="54"/>
    </row>
    <row r="34" spans="1:19" x14ac:dyDescent="0.25">
      <c r="A34" s="16">
        <f>Customers!$A34</f>
        <v>2030</v>
      </c>
      <c r="B34" s="32" t="s">
        <v>71</v>
      </c>
      <c r="C34" s="36">
        <v>11296415.549138736</v>
      </c>
      <c r="D34" s="36">
        <v>9921323.3759735525</v>
      </c>
      <c r="E34" s="36">
        <v>1416693.3568001678</v>
      </c>
      <c r="F34" s="36">
        <v>2102350.5398203828</v>
      </c>
      <c r="G34" s="37">
        <v>175921.15136397583</v>
      </c>
      <c r="H34" s="36">
        <v>10784567.359221166</v>
      </c>
      <c r="I34" s="38">
        <v>5016371.305930431</v>
      </c>
      <c r="J34" s="36">
        <v>3269234.0037834132</v>
      </c>
      <c r="K34" s="36">
        <v>358387.11235888465</v>
      </c>
      <c r="L34" s="36">
        <v>301838.49384594179</v>
      </c>
      <c r="M34" s="36">
        <v>249555.74109579076</v>
      </c>
      <c r="N34" s="36">
        <v>1335072.570998583</v>
      </c>
      <c r="O34" s="53">
        <v>2408581.9701572163</v>
      </c>
      <c r="Q34">
        <v>33</v>
      </c>
      <c r="S34" s="54"/>
    </row>
    <row r="35" spans="1:19" x14ac:dyDescent="0.25">
      <c r="A35" s="16">
        <f>Customers!$A35</f>
        <v>2031</v>
      </c>
      <c r="B35" s="32" t="s">
        <v>71</v>
      </c>
      <c r="C35" s="36">
        <v>10790166.646906599</v>
      </c>
      <c r="D35" s="36">
        <v>9776074.2402044032</v>
      </c>
      <c r="E35" s="36">
        <v>1403466.6249739532</v>
      </c>
      <c r="F35" s="36">
        <v>2104515.4716036674</v>
      </c>
      <c r="G35" s="37">
        <v>173610.49404465946</v>
      </c>
      <c r="H35" s="36">
        <v>10838490.196017269</v>
      </c>
      <c r="I35" s="38">
        <v>4923761.933237738</v>
      </c>
      <c r="J35" s="36">
        <v>3223216.2251180434</v>
      </c>
      <c r="K35" s="36">
        <v>358367.98923420417</v>
      </c>
      <c r="L35" s="36">
        <v>300431.22674600733</v>
      </c>
      <c r="M35" s="36">
        <v>246539.165865605</v>
      </c>
      <c r="N35" s="36">
        <v>1341747.9338535757</v>
      </c>
      <c r="O35" s="53">
        <v>2676893.6709113885</v>
      </c>
      <c r="Q35">
        <v>34</v>
      </c>
      <c r="S35" s="54"/>
    </row>
    <row r="36" spans="1:19" x14ac:dyDescent="0.25">
      <c r="A36" s="16">
        <f>Customers!$A36</f>
        <v>2032</v>
      </c>
      <c r="B36" s="32" t="s">
        <v>71</v>
      </c>
      <c r="C36" s="36">
        <v>10710491.584202314</v>
      </c>
      <c r="D36" s="36">
        <v>9962857.2535591014</v>
      </c>
      <c r="E36" s="36">
        <v>1434692.2165223695</v>
      </c>
      <c r="F36" s="36">
        <v>2185422.5130484598</v>
      </c>
      <c r="G36" s="37">
        <v>176378.54561485283</v>
      </c>
      <c r="H36" s="36">
        <v>10892682.646997347</v>
      </c>
      <c r="I36" s="38">
        <v>4932848.4390130006</v>
      </c>
      <c r="J36" s="36">
        <v>3284914.347219876</v>
      </c>
      <c r="K36" s="36">
        <v>369228.36840258335</v>
      </c>
      <c r="L36" s="36">
        <v>312831.31585780962</v>
      </c>
      <c r="M36" s="36">
        <v>250553.7443034157</v>
      </c>
      <c r="N36" s="36">
        <v>1348456.6735228444</v>
      </c>
      <c r="O36" s="53">
        <v>3052686.2741237995</v>
      </c>
      <c r="Q36">
        <v>35</v>
      </c>
      <c r="S36" s="54"/>
    </row>
    <row r="37" spans="1:19" x14ac:dyDescent="0.25">
      <c r="A37" s="16">
        <f>Customers!$A37</f>
        <v>2033</v>
      </c>
      <c r="B37" s="32" t="s">
        <v>71</v>
      </c>
      <c r="C37" s="36">
        <v>10141845.564940562</v>
      </c>
      <c r="D37" s="36">
        <v>9755945.376797976</v>
      </c>
      <c r="E37" s="36">
        <v>1417650.3464670081</v>
      </c>
      <c r="F37" s="36">
        <v>2181025.5794636142</v>
      </c>
      <c r="G37" s="37">
        <v>172809.24179768117</v>
      </c>
      <c r="H37" s="36">
        <v>10947146.060232339</v>
      </c>
      <c r="I37" s="38">
        <v>4700678.5822025165</v>
      </c>
      <c r="J37" s="36">
        <v>3230211.585529834</v>
      </c>
      <c r="K37" s="36">
        <v>368204.05238390586</v>
      </c>
      <c r="L37" s="36">
        <v>320726.81083953829</v>
      </c>
      <c r="M37" s="36">
        <v>246916.66497511422</v>
      </c>
      <c r="N37" s="36">
        <v>1355198.9568904587</v>
      </c>
      <c r="O37" s="53">
        <v>3288050.5956376488</v>
      </c>
      <c r="Q37">
        <v>36</v>
      </c>
      <c r="S37" s="54"/>
    </row>
    <row r="38" spans="1:19" x14ac:dyDescent="0.25">
      <c r="A38" s="16">
        <f>Customers!$A38</f>
        <v>2034</v>
      </c>
      <c r="B38" s="32" t="s">
        <v>71</v>
      </c>
      <c r="C38" s="36">
        <v>9809103.3813444935</v>
      </c>
      <c r="D38" s="36">
        <v>9735145.0877082571</v>
      </c>
      <c r="E38" s="36">
        <v>1419386.0129956559</v>
      </c>
      <c r="F38" s="36">
        <v>2202616.7184030316</v>
      </c>
      <c r="G38" s="37">
        <v>172834.47180708704</v>
      </c>
      <c r="H38" s="36">
        <v>11001881.79053349</v>
      </c>
      <c r="I38" s="38">
        <v>4729583.5396978641</v>
      </c>
      <c r="J38" s="36">
        <v>3215303.7794899317</v>
      </c>
      <c r="K38" s="36">
        <v>371147.54556622857</v>
      </c>
      <c r="L38" s="36">
        <v>312698.25583321886</v>
      </c>
      <c r="M38" s="36">
        <v>246329.28949769185</v>
      </c>
      <c r="N38" s="36">
        <v>1361974.9516749098</v>
      </c>
      <c r="O38" s="53">
        <v>3588735.965429151</v>
      </c>
      <c r="Q38">
        <v>37</v>
      </c>
      <c r="S38" s="54"/>
    </row>
    <row r="39" spans="1:19" x14ac:dyDescent="0.25">
      <c r="A39" s="16">
        <f>Customers!$A39</f>
        <v>2035</v>
      </c>
      <c r="B39" s="32" t="s">
        <v>71</v>
      </c>
      <c r="C39" s="36">
        <v>9523234.9587248545</v>
      </c>
      <c r="D39" s="36">
        <v>9753709.4432124794</v>
      </c>
      <c r="E39" s="36">
        <v>1424111.2185643932</v>
      </c>
      <c r="F39" s="36">
        <v>2237404.9350796784</v>
      </c>
      <c r="G39" s="37">
        <v>172504.76194810052</v>
      </c>
      <c r="H39" s="36">
        <v>11056891.199486161</v>
      </c>
      <c r="I39" s="38">
        <v>4654154.98188111</v>
      </c>
      <c r="J39" s="36">
        <v>3228242.3069889317</v>
      </c>
      <c r="K39" s="36">
        <v>376898.40722960053</v>
      </c>
      <c r="L39" s="36">
        <v>323106.01037737023</v>
      </c>
      <c r="M39" s="36">
        <v>246569.10829105639</v>
      </c>
      <c r="N39" s="36">
        <v>1368784.8264332875</v>
      </c>
      <c r="O39" s="53">
        <v>3906567.514603571</v>
      </c>
      <c r="Q39">
        <v>38</v>
      </c>
      <c r="S39" s="54"/>
    </row>
    <row r="40" spans="1:19" x14ac:dyDescent="0.25">
      <c r="A40" s="16">
        <f>Customers!$A40</f>
        <v>2036</v>
      </c>
      <c r="B40" s="32" t="s">
        <v>71</v>
      </c>
      <c r="C40" s="36">
        <v>9472669.5636938736</v>
      </c>
      <c r="D40" s="36">
        <v>9722226.04930076</v>
      </c>
      <c r="E40" s="36">
        <v>1431893.1962681981</v>
      </c>
      <c r="F40" s="36">
        <v>2277397.13426279</v>
      </c>
      <c r="G40" s="37">
        <v>172201.60550303743</v>
      </c>
      <c r="H40" s="36">
        <v>11112175.655483589</v>
      </c>
      <c r="I40" s="38">
        <v>4610498.1472021816</v>
      </c>
      <c r="J40" s="36">
        <v>3233106.5523423143</v>
      </c>
      <c r="K40" s="36">
        <v>382937.60062351334</v>
      </c>
      <c r="L40" s="36">
        <v>328279.78981801862</v>
      </c>
      <c r="M40" s="36">
        <v>246783.57887583878</v>
      </c>
      <c r="N40" s="36">
        <v>1375628.7505654511</v>
      </c>
      <c r="O40" s="53">
        <v>3885798.2977700387</v>
      </c>
      <c r="Q40">
        <v>39</v>
      </c>
      <c r="S40" s="54"/>
    </row>
    <row r="41" spans="1:19" x14ac:dyDescent="0.25">
      <c r="A41" s="16">
        <f>Customers!$A41</f>
        <v>2037</v>
      </c>
      <c r="B41" s="32" t="s">
        <v>71</v>
      </c>
      <c r="C41" s="36">
        <v>9509566.7620439213</v>
      </c>
      <c r="D41" s="36">
        <v>9745122.0208261982</v>
      </c>
      <c r="E41" s="36">
        <v>1436982.075434034</v>
      </c>
      <c r="F41" s="36">
        <v>2310684.0272821137</v>
      </c>
      <c r="G41" s="37">
        <v>172361.66190014774</v>
      </c>
      <c r="H41" s="36">
        <v>11167736.533761002</v>
      </c>
      <c r="I41" s="38">
        <v>4572321.3714046385</v>
      </c>
      <c r="J41" s="36">
        <v>3221983.4712212333</v>
      </c>
      <c r="K41" s="36">
        <v>385970.61584748345</v>
      </c>
      <c r="L41" s="36">
        <v>327024.51953833993</v>
      </c>
      <c r="M41" s="36">
        <v>246276.9556706789</v>
      </c>
      <c r="N41" s="36">
        <v>1382506.8943182784</v>
      </c>
      <c r="O41" s="53">
        <v>3900960.6243642387</v>
      </c>
      <c r="Q41">
        <v>40</v>
      </c>
      <c r="S41" s="54"/>
    </row>
    <row r="42" spans="1:19" x14ac:dyDescent="0.25">
      <c r="A42" s="16">
        <f>Customers!$A42</f>
        <v>2038</v>
      </c>
      <c r="B42" s="32" t="s">
        <v>71</v>
      </c>
      <c r="C42" s="36">
        <v>9587237.9048407748</v>
      </c>
      <c r="D42" s="36">
        <v>9813913.8926111385</v>
      </c>
      <c r="E42" s="36">
        <v>1449620.0135392225</v>
      </c>
      <c r="F42" s="36">
        <v>2357975.6044324692</v>
      </c>
      <c r="G42" s="37">
        <v>174113.78859138809</v>
      </c>
      <c r="H42" s="36">
        <v>11223575.216429804</v>
      </c>
      <c r="I42" s="38">
        <v>4606835.557188022</v>
      </c>
      <c r="J42" s="36">
        <v>3251250.7587937918</v>
      </c>
      <c r="K42" s="36">
        <v>394776.95848228218</v>
      </c>
      <c r="L42" s="36">
        <v>331522.93689089705</v>
      </c>
      <c r="M42" s="36">
        <v>248468.01860496704</v>
      </c>
      <c r="N42" s="36">
        <v>1389419.4287898706</v>
      </c>
      <c r="O42" s="53">
        <v>3932822.4407099886</v>
      </c>
      <c r="Q42">
        <v>41</v>
      </c>
      <c r="S42" s="54"/>
    </row>
    <row r="43" spans="1:19" x14ac:dyDescent="0.25">
      <c r="A43" s="16">
        <f>Customers!$A43</f>
        <v>2039</v>
      </c>
      <c r="B43" s="32" t="s">
        <v>71</v>
      </c>
      <c r="C43" s="36">
        <v>9388019.5427826364</v>
      </c>
      <c r="D43" s="36">
        <v>9646173.3587605953</v>
      </c>
      <c r="E43" s="36">
        <v>1438002.3256008371</v>
      </c>
      <c r="F43" s="36">
        <v>2357324.2497417117</v>
      </c>
      <c r="G43" s="37">
        <v>171201.11571047566</v>
      </c>
      <c r="H43" s="36">
        <v>11279693.092511948</v>
      </c>
      <c r="I43" s="38">
        <v>4498471.22773943</v>
      </c>
      <c r="J43" s="36">
        <v>3198762.6949646967</v>
      </c>
      <c r="K43" s="36">
        <v>394009.01206293114</v>
      </c>
      <c r="L43" s="36">
        <v>329928.83292425901</v>
      </c>
      <c r="M43" s="36">
        <v>244976.85522418315</v>
      </c>
      <c r="N43" s="36">
        <v>1396366.5259338184</v>
      </c>
      <c r="O43" s="53">
        <v>3851100.2124018609</v>
      </c>
      <c r="Q43">
        <v>42</v>
      </c>
      <c r="S43" s="54"/>
    </row>
    <row r="44" spans="1:19" x14ac:dyDescent="0.25">
      <c r="A44" s="16">
        <f>Customers!$A44</f>
        <v>2040</v>
      </c>
      <c r="B44" s="32" t="s">
        <v>71</v>
      </c>
      <c r="C44" s="36">
        <v>9430841.5895746686</v>
      </c>
      <c r="D44" s="36">
        <v>9688018.8265843913</v>
      </c>
      <c r="E44" s="36">
        <v>1443287.6211335431</v>
      </c>
      <c r="F44" s="36">
        <v>2385565.4009412788</v>
      </c>
      <c r="G44" s="37">
        <v>171407.93096273157</v>
      </c>
      <c r="H44" s="36">
        <v>11336091.557974521</v>
      </c>
      <c r="I44" s="38">
        <v>4490474.8864259981</v>
      </c>
      <c r="J44" s="36">
        <v>3208187.5787544842</v>
      </c>
      <c r="K44" s="36">
        <v>399901.97794575169</v>
      </c>
      <c r="L44" s="36">
        <v>332251.88430714479</v>
      </c>
      <c r="M44" s="36">
        <v>245353.74884944924</v>
      </c>
      <c r="N44" s="36">
        <v>1403348.358563486</v>
      </c>
      <c r="O44" s="53">
        <v>3868639.980408845</v>
      </c>
      <c r="Q44">
        <v>43</v>
      </c>
      <c r="S44" s="54"/>
    </row>
    <row r="45" spans="1:19" x14ac:dyDescent="0.25">
      <c r="A45" s="16">
        <f>Customers!$A45</f>
        <v>2041</v>
      </c>
      <c r="B45" s="32" t="s">
        <v>71</v>
      </c>
      <c r="C45" s="36">
        <v>9385675.5405648127</v>
      </c>
      <c r="D45" s="36">
        <v>9652059.8567198589</v>
      </c>
      <c r="E45" s="36">
        <v>1437520.025609012</v>
      </c>
      <c r="F45" s="36">
        <v>2394009.1223958931</v>
      </c>
      <c r="G45" s="37">
        <v>170381.04839755539</v>
      </c>
      <c r="H45" s="36">
        <v>11392772.015764382</v>
      </c>
      <c r="I45" s="38">
        <v>4418714.5352296652</v>
      </c>
      <c r="J45" s="36">
        <v>3189693.6901154211</v>
      </c>
      <c r="K45" s="36">
        <v>400164.66822219355</v>
      </c>
      <c r="L45" s="36">
        <v>330058.05229167722</v>
      </c>
      <c r="M45" s="36">
        <v>244427.01193570861</v>
      </c>
      <c r="N45" s="36">
        <v>1410365.1003563048</v>
      </c>
      <c r="O45" s="53">
        <v>3850138.6690861708</v>
      </c>
      <c r="Q45">
        <v>44</v>
      </c>
      <c r="S45" s="54"/>
    </row>
    <row r="46" spans="1:19" x14ac:dyDescent="0.25">
      <c r="A46" s="16">
        <f>Customers!$A46</f>
        <v>2042</v>
      </c>
      <c r="B46" s="32" t="s">
        <v>71</v>
      </c>
      <c r="C46" s="36">
        <v>9326753.6618006453</v>
      </c>
      <c r="D46" s="36">
        <v>9596518.9718040973</v>
      </c>
      <c r="E46" s="36">
        <v>1432537.443240846</v>
      </c>
      <c r="F46" s="36">
        <v>2406102.7669723672</v>
      </c>
      <c r="G46" s="37">
        <v>169866.73552699896</v>
      </c>
      <c r="H46" s="36">
        <v>11449735.875843199</v>
      </c>
      <c r="I46" s="38">
        <v>4361265.233708499</v>
      </c>
      <c r="J46" s="36">
        <v>3185185.9444750529</v>
      </c>
      <c r="K46" s="36">
        <v>404954.50375641161</v>
      </c>
      <c r="L46" s="36">
        <v>334493.37294808723</v>
      </c>
      <c r="M46" s="36">
        <v>243669.93563015186</v>
      </c>
      <c r="N46" s="36">
        <v>1417416.9258580867</v>
      </c>
      <c r="O46" s="53">
        <v>3825968.0696546594</v>
      </c>
      <c r="Q46">
        <v>45</v>
      </c>
      <c r="S46" s="54"/>
    </row>
    <row r="47" spans="1:19" x14ac:dyDescent="0.25">
      <c r="A47" s="16">
        <f>Customers!$A47</f>
        <v>2043</v>
      </c>
      <c r="B47" s="32" t="s">
        <v>71</v>
      </c>
      <c r="C47" s="36">
        <v>9420018.5090958308</v>
      </c>
      <c r="D47" s="36">
        <v>9683749.6665947232</v>
      </c>
      <c r="E47" s="36">
        <v>1444249.6594387153</v>
      </c>
      <c r="F47" s="36">
        <v>2451611.4043281376</v>
      </c>
      <c r="G47" s="37">
        <v>171391.32217554998</v>
      </c>
      <c r="H47" s="36">
        <v>11506984.555222422</v>
      </c>
      <c r="I47" s="38">
        <v>4419454.5012377705</v>
      </c>
      <c r="J47" s="36">
        <v>3218927.6033606334</v>
      </c>
      <c r="K47" s="36">
        <v>413739.625956918</v>
      </c>
      <c r="L47" s="36">
        <v>336210.3584079874</v>
      </c>
      <c r="M47" s="36">
        <v>246090.20668095286</v>
      </c>
      <c r="N47" s="36">
        <v>1424504.0104873755</v>
      </c>
      <c r="O47" s="53">
        <v>3864226.647152428</v>
      </c>
      <c r="Q47">
        <v>46</v>
      </c>
      <c r="S47" s="54"/>
    </row>
    <row r="48" spans="1:19" x14ac:dyDescent="0.25">
      <c r="A48" s="16">
        <f>Customers!$A48</f>
        <v>2044</v>
      </c>
      <c r="B48" s="32" t="s">
        <v>71</v>
      </c>
      <c r="C48" s="36">
        <v>9308873.263948746</v>
      </c>
      <c r="D48" s="36">
        <v>9602290.6291864738</v>
      </c>
      <c r="E48" s="36">
        <v>1409974.1257535929</v>
      </c>
      <c r="F48" s="36">
        <v>2352450.7451935136</v>
      </c>
      <c r="G48" s="37">
        <v>169579.66056018596</v>
      </c>
      <c r="H48" s="36">
        <v>11564519.477998547</v>
      </c>
      <c r="I48" s="38">
        <v>4328381.4403814701</v>
      </c>
      <c r="J48" s="36">
        <v>3191531.5241484502</v>
      </c>
      <c r="K48" s="36">
        <v>415614.51614235411</v>
      </c>
      <c r="L48" s="36">
        <v>338749.9181825096</v>
      </c>
      <c r="M48" s="36">
        <v>243476.96321534942</v>
      </c>
      <c r="N48" s="36">
        <v>1431626.5305398135</v>
      </c>
      <c r="O48" s="53">
        <v>3818607.1666479209</v>
      </c>
      <c r="Q48">
        <v>47</v>
      </c>
      <c r="S48" s="54"/>
    </row>
    <row r="49" spans="1:19" x14ac:dyDescent="0.25">
      <c r="A49" s="16">
        <f>Customers!$A49</f>
        <v>2045</v>
      </c>
      <c r="B49" s="32" t="s">
        <v>71</v>
      </c>
      <c r="C49" s="36">
        <v>9300736.9388333578</v>
      </c>
      <c r="D49" s="36">
        <v>9607839.6109634247</v>
      </c>
      <c r="E49" s="36">
        <v>1406283.4185473241</v>
      </c>
      <c r="F49" s="36">
        <v>2359410.3152776575</v>
      </c>
      <c r="G49" s="37">
        <v>169867.84309901227</v>
      </c>
      <c r="H49" s="36">
        <v>11622342.075388523</v>
      </c>
      <c r="I49" s="38">
        <v>4294349.6824830556</v>
      </c>
      <c r="J49" s="36">
        <v>3190250.3222421482</v>
      </c>
      <c r="K49" s="36">
        <v>420407.37788424146</v>
      </c>
      <c r="L49" s="36">
        <v>341049.80213898129</v>
      </c>
      <c r="M49" s="36">
        <v>243940.68533956076</v>
      </c>
      <c r="N49" s="36">
        <v>1438784.6631925111</v>
      </c>
      <c r="O49" s="53">
        <v>3815295.6368919527</v>
      </c>
      <c r="Q49">
        <v>48</v>
      </c>
      <c r="S49" s="54"/>
    </row>
    <row r="50" spans="1:19" x14ac:dyDescent="0.25">
      <c r="A50" s="16">
        <f>Customers!$A50</f>
        <v>2046</v>
      </c>
      <c r="B50" s="32" t="s">
        <v>71</v>
      </c>
      <c r="C50" s="36">
        <v>9201126.0490338821</v>
      </c>
      <c r="D50" s="36">
        <v>9521212.6308039408</v>
      </c>
      <c r="E50" s="36">
        <v>1411912.1551081506</v>
      </c>
      <c r="F50" s="36">
        <v>2391635.7836150993</v>
      </c>
      <c r="G50" s="37">
        <v>168455.12220768654</v>
      </c>
      <c r="H50" s="36">
        <v>11680453.785765473</v>
      </c>
      <c r="I50" s="38">
        <v>4229981.6787918359</v>
      </c>
      <c r="J50" s="36">
        <v>3161181.3734919713</v>
      </c>
      <c r="K50" s="36">
        <v>422296.01278294134</v>
      </c>
      <c r="L50" s="36">
        <v>340300.4428491221</v>
      </c>
      <c r="M50" s="36">
        <v>242041.9854748926</v>
      </c>
      <c r="N50" s="36">
        <v>1445978.5865084748</v>
      </c>
      <c r="O50" s="53">
        <v>3774433.8217757693</v>
      </c>
      <c r="Q50">
        <v>49</v>
      </c>
      <c r="S50" s="54"/>
    </row>
    <row r="51" spans="1:19" x14ac:dyDescent="0.25">
      <c r="A51" s="16">
        <f>Customers!$A51</f>
        <v>2047</v>
      </c>
      <c r="B51" s="32" t="s">
        <v>71</v>
      </c>
      <c r="C51" s="36">
        <v>9212447.7224224247</v>
      </c>
      <c r="D51" s="36">
        <v>9529206.8620089255</v>
      </c>
      <c r="E51" s="36">
        <v>1427239.0605295738</v>
      </c>
      <c r="F51" s="36">
        <v>2468129.2438552952</v>
      </c>
      <c r="G51" s="37">
        <v>168353.98351466982</v>
      </c>
      <c r="H51" s="36">
        <v>11738856.054694291</v>
      </c>
      <c r="I51" s="38">
        <v>4208835.4287531329</v>
      </c>
      <c r="J51" s="36">
        <v>3167154.6633083117</v>
      </c>
      <c r="K51" s="36">
        <v>426767.30051484931</v>
      </c>
      <c r="L51" s="36">
        <v>342147.06542278652</v>
      </c>
      <c r="M51" s="36">
        <v>242813.05383911324</v>
      </c>
      <c r="N51" s="36">
        <v>1453208.4794410164</v>
      </c>
      <c r="O51" s="53">
        <v>3779078.1345184799</v>
      </c>
      <c r="Q51">
        <v>50</v>
      </c>
      <c r="S51" s="54"/>
    </row>
    <row r="52" spans="1:19" x14ac:dyDescent="0.25">
      <c r="A52" s="16">
        <f>Customers!$A52</f>
        <v>2048</v>
      </c>
      <c r="B52" s="32" t="s">
        <v>71</v>
      </c>
      <c r="C52" s="36">
        <v>9328865.1527143046</v>
      </c>
      <c r="D52" s="36">
        <v>9640984.3881974015</v>
      </c>
      <c r="E52" s="36">
        <v>1433894.9885306137</v>
      </c>
      <c r="F52" s="36">
        <v>2493181.0556233306</v>
      </c>
      <c r="G52" s="37">
        <v>170053.81952107153</v>
      </c>
      <c r="H52" s="36">
        <v>11797550.334967755</v>
      </c>
      <c r="I52" s="38">
        <v>4243805.0326087484</v>
      </c>
      <c r="J52" s="36">
        <v>3201773.1854307954</v>
      </c>
      <c r="K52" s="36">
        <v>436712.71970823529</v>
      </c>
      <c r="L52" s="36">
        <v>347216.1089232727</v>
      </c>
      <c r="M52" s="36">
        <v>245005.00346665247</v>
      </c>
      <c r="N52" s="36">
        <v>1460474.5218382229</v>
      </c>
      <c r="O52" s="53">
        <v>3826808.0699742818</v>
      </c>
      <c r="Q52">
        <v>51</v>
      </c>
      <c r="S52" s="54"/>
    </row>
    <row r="53" spans="1:19" x14ac:dyDescent="0.25">
      <c r="A53" s="16">
        <f>Customers!$A53</f>
        <v>2049</v>
      </c>
      <c r="B53" s="32" t="s">
        <v>71</v>
      </c>
      <c r="C53" s="36">
        <v>9167380.63011517</v>
      </c>
      <c r="D53" s="36">
        <v>9496493.3098973781</v>
      </c>
      <c r="E53" s="36">
        <v>1411771.6340354655</v>
      </c>
      <c r="F53" s="36">
        <v>2451387.7663591593</v>
      </c>
      <c r="G53" s="37">
        <v>167790.75353365144</v>
      </c>
      <c r="H53" s="36">
        <v>11856538.086642582</v>
      </c>
      <c r="I53" s="38">
        <v>4150269.8807630795</v>
      </c>
      <c r="J53" s="36">
        <v>3159741.6560827387</v>
      </c>
      <c r="K53" s="36">
        <v>436369.04958170414</v>
      </c>
      <c r="L53" s="36">
        <v>345959.4771833953</v>
      </c>
      <c r="M53" s="36">
        <v>242457.3615201108</v>
      </c>
      <c r="N53" s="36">
        <v>1467776.894447413</v>
      </c>
      <c r="O53" s="53">
        <v>3760590.9671275439</v>
      </c>
      <c r="Q53">
        <v>52</v>
      </c>
      <c r="S53" s="54"/>
    </row>
    <row r="54" spans="1:19" x14ac:dyDescent="0.25">
      <c r="A54" s="16">
        <f>Customers!$A54</f>
        <v>2050</v>
      </c>
      <c r="B54" s="32" t="s">
        <v>71</v>
      </c>
      <c r="C54" s="36">
        <v>9222642.6186252888</v>
      </c>
      <c r="D54" s="36">
        <v>9554138.8982778452</v>
      </c>
      <c r="E54" s="36">
        <v>1416768.746640031</v>
      </c>
      <c r="F54" s="36">
        <v>2471857.3015186</v>
      </c>
      <c r="G54" s="37">
        <v>168882.74114822113</v>
      </c>
      <c r="H54" s="36">
        <v>11915820.777075823</v>
      </c>
      <c r="I54" s="38">
        <v>4157092.7210683045</v>
      </c>
      <c r="J54" s="36">
        <v>3174724.1855362705</v>
      </c>
      <c r="K54" s="36">
        <v>444121.34914222819</v>
      </c>
      <c r="L54" s="36">
        <v>349841.46936561074</v>
      </c>
      <c r="M54" s="36">
        <v>243037.10824655092</v>
      </c>
      <c r="N54" s="36">
        <v>1475115.7789196507</v>
      </c>
      <c r="O54" s="53">
        <v>3783260.2271050308</v>
      </c>
      <c r="Q54">
        <v>53</v>
      </c>
      <c r="S54" s="54"/>
    </row>
    <row r="55" spans="1:19" x14ac:dyDescent="0.25">
      <c r="A55" s="16">
        <f>Customers!$A55</f>
        <v>2025</v>
      </c>
      <c r="B55" s="32" t="s">
        <v>72</v>
      </c>
      <c r="C55" s="36">
        <v>12753396.831182688</v>
      </c>
      <c r="D55" s="36">
        <v>9834197.8841703497</v>
      </c>
      <c r="E55" s="36">
        <v>1376706.0582279474</v>
      </c>
      <c r="F55" s="36">
        <v>1920420.0419157937</v>
      </c>
      <c r="G55" s="37">
        <v>175163.96015363996</v>
      </c>
      <c r="H55" s="36">
        <v>10518950.673131667</v>
      </c>
      <c r="I55" s="38">
        <v>5045095.5280564195</v>
      </c>
      <c r="J55" s="36">
        <v>3249486.6482170196</v>
      </c>
      <c r="K55" s="36">
        <v>333754.21126766386</v>
      </c>
      <c r="L55" s="36">
        <v>294871.3264881646</v>
      </c>
      <c r="M55" s="36">
        <v>249191.88475535315</v>
      </c>
      <c r="N55" s="36">
        <v>1302190.6258833352</v>
      </c>
      <c r="O55" s="53">
        <v>827137.19629013876</v>
      </c>
      <c r="Q55">
        <v>54</v>
      </c>
      <c r="S55" s="54"/>
    </row>
    <row r="56" spans="1:19" x14ac:dyDescent="0.25">
      <c r="A56" s="16">
        <f>Customers!$A56</f>
        <v>2026</v>
      </c>
      <c r="B56" s="32" t="s">
        <v>72</v>
      </c>
      <c r="C56" s="36">
        <v>12388700.321078964</v>
      </c>
      <c r="D56" s="36">
        <v>9787034.2573011871</v>
      </c>
      <c r="E56" s="36">
        <v>1394924.1376229525</v>
      </c>
      <c r="F56" s="36">
        <v>1968154.3553563803</v>
      </c>
      <c r="G56" s="37">
        <v>176643.02037173274</v>
      </c>
      <c r="H56" s="36">
        <v>10571545.426497309</v>
      </c>
      <c r="I56" s="38">
        <v>5018417.7917588158</v>
      </c>
      <c r="J56" s="36">
        <v>3237879.740859468</v>
      </c>
      <c r="K56" s="36">
        <v>340436.98893093778</v>
      </c>
      <c r="L56" s="36">
        <v>295858.28388783534</v>
      </c>
      <c r="M56" s="36">
        <v>250689.31403172758</v>
      </c>
      <c r="N56" s="36">
        <v>1308701.5790127493</v>
      </c>
      <c r="O56" s="53">
        <v>1149366.0648653663</v>
      </c>
      <c r="Q56">
        <v>55</v>
      </c>
    </row>
    <row r="57" spans="1:19" x14ac:dyDescent="0.25">
      <c r="A57" s="16">
        <f>Customers!$A57</f>
        <v>2027</v>
      </c>
      <c r="B57" s="32" t="s">
        <v>72</v>
      </c>
      <c r="C57" s="36">
        <v>11846274.267697925</v>
      </c>
      <c r="D57" s="36">
        <v>9625243.8414587323</v>
      </c>
      <c r="E57" s="36">
        <v>1402536.0087602173</v>
      </c>
      <c r="F57" s="36">
        <v>1996945.2029920844</v>
      </c>
      <c r="G57" s="37">
        <v>175819.20749525953</v>
      </c>
      <c r="H57" s="36">
        <v>10624403.153629787</v>
      </c>
      <c r="I57" s="38">
        <v>4892158.8944776189</v>
      </c>
      <c r="J57" s="36">
        <v>3166871.6805968015</v>
      </c>
      <c r="K57" s="36">
        <v>342418.94864761975</v>
      </c>
      <c r="L57" s="36">
        <v>295469.13900499162</v>
      </c>
      <c r="M57" s="36">
        <v>248473.88964687276</v>
      </c>
      <c r="N57" s="36">
        <v>1315245.0869078117</v>
      </c>
      <c r="O57" s="53">
        <v>1454723.2471091989</v>
      </c>
      <c r="Q57">
        <v>56</v>
      </c>
    </row>
    <row r="58" spans="1:19" x14ac:dyDescent="0.25">
      <c r="A58" s="16">
        <f>Customers!$A58</f>
        <v>2028</v>
      </c>
      <c r="B58" s="32" t="s">
        <v>72</v>
      </c>
      <c r="C58" s="36">
        <v>11472988.806977089</v>
      </c>
      <c r="D58" s="36">
        <v>9581217.6894388534</v>
      </c>
      <c r="E58" s="36">
        <v>1415564.4648065432</v>
      </c>
      <c r="F58" s="36">
        <v>2033745.4545797925</v>
      </c>
      <c r="G58" s="37">
        <v>175768.57037069372</v>
      </c>
      <c r="H58" s="36">
        <v>10677525.169397939</v>
      </c>
      <c r="I58" s="38">
        <v>4832674.5401760228</v>
      </c>
      <c r="J58" s="36">
        <v>3153243.9614463234</v>
      </c>
      <c r="K58" s="36">
        <v>348452.02947100706</v>
      </c>
      <c r="L58" s="36">
        <v>298196.22535164619</v>
      </c>
      <c r="M58" s="36">
        <v>248610.68976457152</v>
      </c>
      <c r="N58" s="36">
        <v>1321821.3123423518</v>
      </c>
      <c r="O58" s="53">
        <v>1780300.5463642313</v>
      </c>
      <c r="Q58">
        <v>57</v>
      </c>
    </row>
    <row r="59" spans="1:19" x14ac:dyDescent="0.25">
      <c r="A59" s="16">
        <f>Customers!$A59</f>
        <v>2029</v>
      </c>
      <c r="B59" s="32" t="s">
        <v>72</v>
      </c>
      <c r="C59" s="36">
        <v>10812006.07657145</v>
      </c>
      <c r="D59" s="36">
        <v>9328559.7590424456</v>
      </c>
      <c r="E59" s="36">
        <v>1391890.0984774006</v>
      </c>
      <c r="F59" s="36">
        <v>2002872.209674506</v>
      </c>
      <c r="G59" s="37">
        <v>172493.59462732464</v>
      </c>
      <c r="H59" s="36">
        <v>10730912.795244936</v>
      </c>
      <c r="I59" s="38">
        <v>4702899.8243110674</v>
      </c>
      <c r="J59" s="36">
        <v>3086212.4200019082</v>
      </c>
      <c r="K59" s="36">
        <v>347786.80058004329</v>
      </c>
      <c r="L59" s="36">
        <v>292830.0352051924</v>
      </c>
      <c r="M59" s="36">
        <v>246333.66005879091</v>
      </c>
      <c r="N59" s="36">
        <v>1328430.4189040642</v>
      </c>
      <c r="O59" s="53">
        <v>2056048.0504446244</v>
      </c>
      <c r="Q59">
        <v>58</v>
      </c>
    </row>
    <row r="60" spans="1:19" x14ac:dyDescent="0.25">
      <c r="A60" s="16">
        <f>Customers!$A60</f>
        <v>2030</v>
      </c>
      <c r="B60" s="32" t="s">
        <v>72</v>
      </c>
      <c r="C60" s="36">
        <v>10514964.645008203</v>
      </c>
      <c r="D60" s="36">
        <v>9356695.7572068851</v>
      </c>
      <c r="E60" s="36">
        <v>1410844.4979155806</v>
      </c>
      <c r="F60" s="36">
        <v>2037205.2928350074</v>
      </c>
      <c r="G60" s="37">
        <v>175139.03929322603</v>
      </c>
      <c r="H60" s="36">
        <v>10784567.359221166</v>
      </c>
      <c r="I60" s="38">
        <v>4739015.1369577497</v>
      </c>
      <c r="J60" s="36">
        <v>3089638.0449074926</v>
      </c>
      <c r="K60" s="36">
        <v>357145.62600907398</v>
      </c>
      <c r="L60" s="36">
        <v>292971.25139590935</v>
      </c>
      <c r="M60" s="36">
        <v>249295.46302275741</v>
      </c>
      <c r="N60" s="36">
        <v>1335072.570998583</v>
      </c>
      <c r="O60" s="53">
        <v>2398380.8187504155</v>
      </c>
      <c r="Q60">
        <v>59</v>
      </c>
    </row>
    <row r="61" spans="1:19" x14ac:dyDescent="0.25">
      <c r="A61" s="16">
        <f>Customers!$A61</f>
        <v>2031</v>
      </c>
      <c r="B61" s="32" t="s">
        <v>72</v>
      </c>
      <c r="C61" s="36">
        <v>9983717.2393204141</v>
      </c>
      <c r="D61" s="36">
        <v>9186884.0859303437</v>
      </c>
      <c r="E61" s="36">
        <v>1406199.2642059047</v>
      </c>
      <c r="F61" s="36">
        <v>2039623.36068461</v>
      </c>
      <c r="G61" s="37">
        <v>174107.8631115907</v>
      </c>
      <c r="H61" s="36">
        <v>10838490.196017269</v>
      </c>
      <c r="I61" s="38">
        <v>4646145.9252829477</v>
      </c>
      <c r="J61" s="36">
        <v>3037134.7407958312</v>
      </c>
      <c r="K61" s="36">
        <v>359873.79575765406</v>
      </c>
      <c r="L61" s="36">
        <v>291412.76459588925</v>
      </c>
      <c r="M61" s="36">
        <v>246962.45334322049</v>
      </c>
      <c r="N61" s="36">
        <v>1341747.9338535757</v>
      </c>
      <c r="O61" s="53">
        <v>2688960.6102211634</v>
      </c>
      <c r="Q61">
        <v>60</v>
      </c>
    </row>
    <row r="62" spans="1:19" x14ac:dyDescent="0.25">
      <c r="A62" s="16">
        <f>Customers!$A62</f>
        <v>2032</v>
      </c>
      <c r="B62" s="32" t="s">
        <v>72</v>
      </c>
      <c r="C62" s="36">
        <v>9681399.3836792577</v>
      </c>
      <c r="D62" s="36">
        <v>9209821.1523992028</v>
      </c>
      <c r="E62" s="36">
        <v>1429815.6029880799</v>
      </c>
      <c r="F62" s="36">
        <v>2100519.3497393127</v>
      </c>
      <c r="G62" s="37">
        <v>175951.36056759593</v>
      </c>
      <c r="H62" s="36">
        <v>10892682.646997347</v>
      </c>
      <c r="I62" s="38">
        <v>4569462.9273818312</v>
      </c>
      <c r="J62" s="36">
        <v>3041770.6379578449</v>
      </c>
      <c r="K62" s="36">
        <v>368910.75088365673</v>
      </c>
      <c r="L62" s="36">
        <v>302434.4974655261</v>
      </c>
      <c r="M62" s="36">
        <v>249435.2067403929</v>
      </c>
      <c r="N62" s="36">
        <v>1348456.6735228444</v>
      </c>
      <c r="O62" s="53">
        <v>3043272.882077517</v>
      </c>
      <c r="Q62">
        <v>61</v>
      </c>
    </row>
    <row r="63" spans="1:19" x14ac:dyDescent="0.25">
      <c r="A63" s="16">
        <f>Customers!$A63</f>
        <v>2033</v>
      </c>
      <c r="B63" s="32" t="s">
        <v>72</v>
      </c>
      <c r="C63" s="36">
        <v>9097206.6926255506</v>
      </c>
      <c r="D63" s="36">
        <v>8997805.8424121886</v>
      </c>
      <c r="E63" s="36">
        <v>1420112.7191428517</v>
      </c>
      <c r="F63" s="36">
        <v>2099366.7635353617</v>
      </c>
      <c r="G63" s="37">
        <v>173848.1320977498</v>
      </c>
      <c r="H63" s="36">
        <v>10947146.060232339</v>
      </c>
      <c r="I63" s="38">
        <v>4354114.8643403826</v>
      </c>
      <c r="J63" s="36">
        <v>2987308.1458819713</v>
      </c>
      <c r="K63" s="36">
        <v>370274.4407514116</v>
      </c>
      <c r="L63" s="36">
        <v>309699.98257423955</v>
      </c>
      <c r="M63" s="36">
        <v>248114.77590314488</v>
      </c>
      <c r="N63" s="36">
        <v>1355198.9568904587</v>
      </c>
      <c r="O63" s="53">
        <v>3307979.8816062203</v>
      </c>
      <c r="Q63">
        <v>62</v>
      </c>
    </row>
    <row r="64" spans="1:19" x14ac:dyDescent="0.25">
      <c r="A64" s="16">
        <f>Customers!$A64</f>
        <v>2034</v>
      </c>
      <c r="B64" s="32" t="s">
        <v>72</v>
      </c>
      <c r="C64" s="36">
        <v>8614192.1816119347</v>
      </c>
      <c r="D64" s="36">
        <v>8869088.4767419789</v>
      </c>
      <c r="E64" s="36">
        <v>1416223.4881474664</v>
      </c>
      <c r="F64" s="36">
        <v>2097355.877446773</v>
      </c>
      <c r="G64" s="37">
        <v>172569.96179826016</v>
      </c>
      <c r="H64" s="36">
        <v>11001881.79053349</v>
      </c>
      <c r="I64" s="38">
        <v>4327466.740806384</v>
      </c>
      <c r="J64" s="36">
        <v>2938207.103877855</v>
      </c>
      <c r="K64" s="36">
        <v>371833.25662259071</v>
      </c>
      <c r="L64" s="36">
        <v>298358.03635159956</v>
      </c>
      <c r="M64" s="36">
        <v>246248.20112502237</v>
      </c>
      <c r="N64" s="36">
        <v>1361974.9516749098</v>
      </c>
      <c r="O64" s="53">
        <v>3599099.4807357956</v>
      </c>
      <c r="Q64">
        <v>63</v>
      </c>
    </row>
    <row r="65" spans="1:17" x14ac:dyDescent="0.25">
      <c r="A65" s="16">
        <f>Customers!$A65</f>
        <v>2035</v>
      </c>
      <c r="B65" s="32" t="s">
        <v>72</v>
      </c>
      <c r="C65" s="36">
        <v>8258992.602660127</v>
      </c>
      <c r="D65" s="36">
        <v>8853073.4316858351</v>
      </c>
      <c r="E65" s="36">
        <v>1435033.9164893867</v>
      </c>
      <c r="F65" s="36">
        <v>2149494.1662481437</v>
      </c>
      <c r="G65" s="37">
        <v>174455.98173857588</v>
      </c>
      <c r="H65" s="36">
        <v>11056891.199486161</v>
      </c>
      <c r="I65" s="38">
        <v>4242845.4814089974</v>
      </c>
      <c r="J65" s="36">
        <v>2938092.5768772229</v>
      </c>
      <c r="K65" s="36">
        <v>381329.84938816068</v>
      </c>
      <c r="L65" s="36">
        <v>312102.47660596919</v>
      </c>
      <c r="M65" s="36">
        <v>249231.3474932769</v>
      </c>
      <c r="N65" s="36">
        <v>1368784.8264332875</v>
      </c>
      <c r="O65" s="53">
        <v>3944970.3148528226</v>
      </c>
      <c r="Q65">
        <v>64</v>
      </c>
    </row>
    <row r="66" spans="1:17" x14ac:dyDescent="0.25">
      <c r="A66" s="16">
        <f>Customers!$A66</f>
        <v>2036</v>
      </c>
      <c r="B66" s="32" t="s">
        <v>72</v>
      </c>
      <c r="C66" s="36">
        <v>8138610.346557077</v>
      </c>
      <c r="D66" s="36">
        <v>8771168.044343112</v>
      </c>
      <c r="E66" s="36">
        <v>1445982.6282972223</v>
      </c>
      <c r="F66" s="36">
        <v>2182944.0137661221</v>
      </c>
      <c r="G66" s="37">
        <v>174395.31428839956</v>
      </c>
      <c r="H66" s="36">
        <v>11112175.655483589</v>
      </c>
      <c r="I66" s="38">
        <v>4140833.7349222112</v>
      </c>
      <c r="J66" s="36">
        <v>2901845.9879801632</v>
      </c>
      <c r="K66" s="36">
        <v>385619.8620045968</v>
      </c>
      <c r="L66" s="36">
        <v>314378.58164537023</v>
      </c>
      <c r="M66" s="36">
        <v>248788.73862718648</v>
      </c>
      <c r="N66" s="36">
        <v>1375628.7505654511</v>
      </c>
      <c r="O66" s="53">
        <v>3945865.3521779059</v>
      </c>
      <c r="Q66">
        <v>65</v>
      </c>
    </row>
    <row r="67" spans="1:17" x14ac:dyDescent="0.25">
      <c r="A67" s="16">
        <f>Customers!$A67</f>
        <v>2037</v>
      </c>
      <c r="B67" s="32" t="s">
        <v>72</v>
      </c>
      <c r="C67" s="36">
        <v>7912380.2429281045</v>
      </c>
      <c r="D67" s="36">
        <v>8583427.747446131</v>
      </c>
      <c r="E67" s="36">
        <v>1437007.4859347998</v>
      </c>
      <c r="F67" s="36">
        <v>2183273.5641019261</v>
      </c>
      <c r="G67" s="37">
        <v>172297.23844001055</v>
      </c>
      <c r="H67" s="36">
        <v>11167736.533761002</v>
      </c>
      <c r="I67" s="38">
        <v>4037040.010016656</v>
      </c>
      <c r="J67" s="36">
        <v>2844327.784057287</v>
      </c>
      <c r="K67" s="36">
        <v>386270.74539153842</v>
      </c>
      <c r="L67" s="36">
        <v>310061.19301931426</v>
      </c>
      <c r="M67" s="36">
        <v>245983.60943205244</v>
      </c>
      <c r="N67" s="36">
        <v>1382506.8943182784</v>
      </c>
      <c r="O67" s="53">
        <v>3893983.7313556452</v>
      </c>
      <c r="Q67">
        <v>66</v>
      </c>
    </row>
    <row r="68" spans="1:17" x14ac:dyDescent="0.25">
      <c r="A68" s="16">
        <f>Customers!$A68</f>
        <v>2038</v>
      </c>
      <c r="B68" s="32" t="s">
        <v>72</v>
      </c>
      <c r="C68" s="36">
        <v>7798333.010076778</v>
      </c>
      <c r="D68" s="36">
        <v>8496986.7887255084</v>
      </c>
      <c r="E68" s="36">
        <v>1436775.2453040194</v>
      </c>
      <c r="F68" s="36">
        <v>2199717.5131747946</v>
      </c>
      <c r="G68" s="37">
        <v>172206.56606301491</v>
      </c>
      <c r="H68" s="36">
        <v>11223575.216429804</v>
      </c>
      <c r="I68" s="38">
        <v>3989200.4895396493</v>
      </c>
      <c r="J68" s="36">
        <v>2816993.7420500405</v>
      </c>
      <c r="K68" s="36">
        <v>391692.49663234397</v>
      </c>
      <c r="L68" s="36">
        <v>310744.00645989407</v>
      </c>
      <c r="M68" s="36">
        <v>245734.63605787689</v>
      </c>
      <c r="N68" s="36">
        <v>1389419.4287898706</v>
      </c>
      <c r="O68" s="53">
        <v>3895952.344354297</v>
      </c>
      <c r="Q68">
        <v>67</v>
      </c>
    </row>
    <row r="69" spans="1:17" x14ac:dyDescent="0.25">
      <c r="A69" s="16">
        <f>Customers!$A69</f>
        <v>2039</v>
      </c>
      <c r="B69" s="32" t="s">
        <v>72</v>
      </c>
      <c r="C69" s="36">
        <v>7598623.0618113792</v>
      </c>
      <c r="D69" s="36">
        <v>8342411.4159206674</v>
      </c>
      <c r="E69" s="36">
        <v>1435653.3653881794</v>
      </c>
      <c r="F69" s="36">
        <v>2208200.2685320182</v>
      </c>
      <c r="G69" s="37">
        <v>170412.44898207096</v>
      </c>
      <c r="H69" s="36">
        <v>11279693.092511948</v>
      </c>
      <c r="I69" s="38">
        <v>3883217.5229503824</v>
      </c>
      <c r="J69" s="36">
        <v>2763814.4710964751</v>
      </c>
      <c r="K69" s="36">
        <v>392809.91801949462</v>
      </c>
      <c r="L69" s="36">
        <v>309196.77471755515</v>
      </c>
      <c r="M69" s="36">
        <v>245010.700790362</v>
      </c>
      <c r="N69" s="36">
        <v>1396366.5259338184</v>
      </c>
      <c r="O69" s="53">
        <v>3853941.1466595889</v>
      </c>
      <c r="Q69">
        <v>68</v>
      </c>
    </row>
    <row r="70" spans="1:17" x14ac:dyDescent="0.25">
      <c r="A70" s="16">
        <f>Customers!$A70</f>
        <v>2040</v>
      </c>
      <c r="B70" s="32" t="s">
        <v>72</v>
      </c>
      <c r="C70" s="36">
        <v>7518517.572543378</v>
      </c>
      <c r="D70" s="36">
        <v>8299586.5308371233</v>
      </c>
      <c r="E70" s="36">
        <v>1442689.85483052</v>
      </c>
      <c r="F70" s="36">
        <v>2233696.5660975189</v>
      </c>
      <c r="G70" s="37">
        <v>171328.86670597611</v>
      </c>
      <c r="H70" s="36">
        <v>11336091.557974521</v>
      </c>
      <c r="I70" s="38">
        <v>3847016.3644540911</v>
      </c>
      <c r="J70" s="36">
        <v>2747984.7511263904</v>
      </c>
      <c r="K70" s="36">
        <v>399534.97907491133</v>
      </c>
      <c r="L70" s="36">
        <v>310160.06858911924</v>
      </c>
      <c r="M70" s="36">
        <v>244750.61467511865</v>
      </c>
      <c r="N70" s="36">
        <v>1403348.358563486</v>
      </c>
      <c r="O70" s="53">
        <v>3871732.6188492603</v>
      </c>
      <c r="Q70">
        <v>69</v>
      </c>
    </row>
    <row r="71" spans="1:17" x14ac:dyDescent="0.25">
      <c r="A71" s="16">
        <f>Customers!$A71</f>
        <v>2041</v>
      </c>
      <c r="B71" s="32" t="s">
        <v>72</v>
      </c>
      <c r="C71" s="36">
        <v>7361011.4294410814</v>
      </c>
      <c r="D71" s="36">
        <v>8173762.8653917992</v>
      </c>
      <c r="E71" s="36">
        <v>1440922.8510700038</v>
      </c>
      <c r="F71" s="36">
        <v>2240260.0004152204</v>
      </c>
      <c r="G71" s="37">
        <v>170237.75383593183</v>
      </c>
      <c r="H71" s="36">
        <v>11392772.015764382</v>
      </c>
      <c r="I71" s="38">
        <v>3754847.561347119</v>
      </c>
      <c r="J71" s="36">
        <v>2708219.3445674903</v>
      </c>
      <c r="K71" s="36">
        <v>402870.86131320987</v>
      </c>
      <c r="L71" s="36">
        <v>311556.06310221984</v>
      </c>
      <c r="M71" s="36">
        <v>244417.04900682898</v>
      </c>
      <c r="N71" s="36">
        <v>1410365.1003563048</v>
      </c>
      <c r="O71" s="53">
        <v>3848928.4069269877</v>
      </c>
      <c r="Q71">
        <v>70</v>
      </c>
    </row>
    <row r="72" spans="1:17" x14ac:dyDescent="0.25">
      <c r="A72" s="16">
        <f>Customers!$A72</f>
        <v>2042</v>
      </c>
      <c r="B72" s="32" t="s">
        <v>72</v>
      </c>
      <c r="C72" s="36">
        <v>7247153.6850178195</v>
      </c>
      <c r="D72" s="36">
        <v>8089993.7593973009</v>
      </c>
      <c r="E72" s="36">
        <v>1437954.0640634918</v>
      </c>
      <c r="F72" s="36">
        <v>2254915.7122474257</v>
      </c>
      <c r="G72" s="37">
        <v>170691.02526270933</v>
      </c>
      <c r="H72" s="36">
        <v>11449735.875843199</v>
      </c>
      <c r="I72" s="38">
        <v>3671251.5001261472</v>
      </c>
      <c r="J72" s="36">
        <v>2678392.8812297829</v>
      </c>
      <c r="K72" s="36">
        <v>406819.79138827417</v>
      </c>
      <c r="L72" s="36">
        <v>313748.74340729415</v>
      </c>
      <c r="M72" s="36">
        <v>244130.40727351949</v>
      </c>
      <c r="N72" s="36">
        <v>1417416.9258580867</v>
      </c>
      <c r="O72" s="53">
        <v>3847944.0466276933</v>
      </c>
      <c r="Q72">
        <v>71</v>
      </c>
    </row>
    <row r="73" spans="1:17" x14ac:dyDescent="0.25">
      <c r="A73" s="16">
        <f>Customers!$A73</f>
        <v>2043</v>
      </c>
      <c r="B73" s="32" t="s">
        <v>72</v>
      </c>
      <c r="C73" s="36">
        <v>7117518.9719567141</v>
      </c>
      <c r="D73" s="36">
        <v>7997290.3512419583</v>
      </c>
      <c r="E73" s="36">
        <v>1442192.1588842475</v>
      </c>
      <c r="F73" s="36">
        <v>2273013.9497532165</v>
      </c>
      <c r="G73" s="37">
        <v>170043.53839186346</v>
      </c>
      <c r="H73" s="36">
        <v>11506984.555222422</v>
      </c>
      <c r="I73" s="38">
        <v>3628446.3627657183</v>
      </c>
      <c r="J73" s="36">
        <v>2649399.5605828646</v>
      </c>
      <c r="K73" s="36">
        <v>411261.9336587541</v>
      </c>
      <c r="L73" s="36">
        <v>311595.22445364814</v>
      </c>
      <c r="M73" s="36">
        <v>244192.79682791888</v>
      </c>
      <c r="N73" s="36">
        <v>1424504.0104873755</v>
      </c>
      <c r="O73" s="53">
        <v>3837833.9802415916</v>
      </c>
      <c r="Q73">
        <v>72</v>
      </c>
    </row>
    <row r="74" spans="1:17" x14ac:dyDescent="0.25">
      <c r="A74" s="16">
        <f>Customers!$A74</f>
        <v>2044</v>
      </c>
      <c r="B74" s="32" t="s">
        <v>72</v>
      </c>
      <c r="C74" s="36">
        <v>6968968.5960376272</v>
      </c>
      <c r="D74" s="36">
        <v>7906646.4446752435</v>
      </c>
      <c r="E74" s="36">
        <v>1413836.8817088935</v>
      </c>
      <c r="F74" s="36">
        <v>2184151.7603995167</v>
      </c>
      <c r="G74" s="37">
        <v>169709.36102636007</v>
      </c>
      <c r="H74" s="36">
        <v>11564519.477998547</v>
      </c>
      <c r="I74" s="38">
        <v>3565206.2363523464</v>
      </c>
      <c r="J74" s="36">
        <v>2630337.5720985052</v>
      </c>
      <c r="K74" s="36">
        <v>416624.66091127048</v>
      </c>
      <c r="L74" s="36">
        <v>314775.78974693059</v>
      </c>
      <c r="M74" s="36">
        <v>244633.66746298765</v>
      </c>
      <c r="N74" s="36">
        <v>1431626.5305398135</v>
      </c>
      <c r="O74" s="53">
        <v>3816591.35583214</v>
      </c>
      <c r="Q74">
        <v>73</v>
      </c>
    </row>
    <row r="75" spans="1:17" x14ac:dyDescent="0.25">
      <c r="A75" s="16">
        <f>Customers!$A75</f>
        <v>2045</v>
      </c>
      <c r="B75" s="32" t="s">
        <v>72</v>
      </c>
      <c r="C75" s="36">
        <v>6770795.128371858</v>
      </c>
      <c r="D75" s="36">
        <v>7742377.5321610551</v>
      </c>
      <c r="E75" s="36">
        <v>1399460.5497468594</v>
      </c>
      <c r="F75" s="36">
        <v>2162556.5909136492</v>
      </c>
      <c r="G75" s="37">
        <v>167880.6840010848</v>
      </c>
      <c r="H75" s="36">
        <v>11622342.075388523</v>
      </c>
      <c r="I75" s="38">
        <v>3465562.3079426996</v>
      </c>
      <c r="J75" s="36">
        <v>2579642.4151667762</v>
      </c>
      <c r="K75" s="36">
        <v>417967.66445532243</v>
      </c>
      <c r="L75" s="36">
        <v>312980.69514424819</v>
      </c>
      <c r="M75" s="36">
        <v>242102.90396020492</v>
      </c>
      <c r="N75" s="36">
        <v>1438784.6631925111</v>
      </c>
      <c r="O75" s="53">
        <v>3766330.509093123</v>
      </c>
      <c r="Q75">
        <v>74</v>
      </c>
    </row>
    <row r="76" spans="1:17" x14ac:dyDescent="0.25">
      <c r="A76" s="16">
        <f>Customers!$A76</f>
        <v>2046</v>
      </c>
      <c r="B76" s="32" t="s">
        <v>72</v>
      </c>
      <c r="C76" s="36">
        <v>6678673.0543396343</v>
      </c>
      <c r="D76" s="36">
        <v>7669144.5984234978</v>
      </c>
      <c r="E76" s="36">
        <v>1406160.2421137521</v>
      </c>
      <c r="F76" s="36">
        <v>2201347.1310800835</v>
      </c>
      <c r="G76" s="37">
        <v>168072.18226587493</v>
      </c>
      <c r="H76" s="36">
        <v>11680453.785765473</v>
      </c>
      <c r="I76" s="38">
        <v>3404245.8921367908</v>
      </c>
      <c r="J76" s="36">
        <v>2544682.8176770844</v>
      </c>
      <c r="K76" s="36">
        <v>421175.81034761865</v>
      </c>
      <c r="L76" s="36">
        <v>312308.80140799272</v>
      </c>
      <c r="M76" s="36">
        <v>241316.39267656321</v>
      </c>
      <c r="N76" s="36">
        <v>1445978.5865084748</v>
      </c>
      <c r="O76" s="53">
        <v>3773759.0949878329</v>
      </c>
      <c r="Q76">
        <v>75</v>
      </c>
    </row>
    <row r="77" spans="1:17" x14ac:dyDescent="0.25">
      <c r="A77" s="16">
        <f>Customers!$A77</f>
        <v>2047</v>
      </c>
      <c r="B77" s="32" t="s">
        <v>72</v>
      </c>
      <c r="C77" s="36">
        <v>6654620.1991541116</v>
      </c>
      <c r="D77" s="36">
        <v>7665701.6601037718</v>
      </c>
      <c r="E77" s="36">
        <v>1433260.2934054276</v>
      </c>
      <c r="F77" s="36">
        <v>2288494.5069858017</v>
      </c>
      <c r="G77" s="37">
        <v>169667.37244157487</v>
      </c>
      <c r="H77" s="36">
        <v>11738856.054694291</v>
      </c>
      <c r="I77" s="38">
        <v>3389096.847139887</v>
      </c>
      <c r="J77" s="36">
        <v>2544441.4375298531</v>
      </c>
      <c r="K77" s="36">
        <v>430370.74745698419</v>
      </c>
      <c r="L77" s="36">
        <v>316311.03153092589</v>
      </c>
      <c r="M77" s="36">
        <v>243612.51489994937</v>
      </c>
      <c r="N77" s="36">
        <v>1453208.4794410164</v>
      </c>
      <c r="O77" s="53">
        <v>3819920.7074790406</v>
      </c>
      <c r="Q77">
        <v>76</v>
      </c>
    </row>
    <row r="78" spans="1:17" x14ac:dyDescent="0.25">
      <c r="A78" s="16">
        <f>Customers!$A78</f>
        <v>2048</v>
      </c>
      <c r="B78" s="32" t="s">
        <v>72</v>
      </c>
      <c r="C78" s="36">
        <v>6533448.1609616708</v>
      </c>
      <c r="D78" s="36">
        <v>7587193.1908373944</v>
      </c>
      <c r="E78" s="36">
        <v>1434025.5521787785</v>
      </c>
      <c r="F78" s="36">
        <v>2288467.7791434266</v>
      </c>
      <c r="G78" s="37">
        <v>169237.28000966017</v>
      </c>
      <c r="H78" s="36">
        <v>11797550.334967755</v>
      </c>
      <c r="I78" s="38">
        <v>3325753.3904845775</v>
      </c>
      <c r="J78" s="36">
        <v>2513692.2022037888</v>
      </c>
      <c r="K78" s="36">
        <v>434752.29718860862</v>
      </c>
      <c r="L78" s="36">
        <v>316541.12887355441</v>
      </c>
      <c r="M78" s="36">
        <v>243372.90371933542</v>
      </c>
      <c r="N78" s="36">
        <v>1460474.5218382229</v>
      </c>
      <c r="O78" s="53">
        <v>3810442.4668069668</v>
      </c>
      <c r="Q78">
        <v>77</v>
      </c>
    </row>
    <row r="79" spans="1:17" x14ac:dyDescent="0.25">
      <c r="A79" s="16">
        <f>Customers!$A79</f>
        <v>2049</v>
      </c>
      <c r="B79" s="32" t="s">
        <v>72</v>
      </c>
      <c r="C79" s="36">
        <v>6288795.4608265627</v>
      </c>
      <c r="D79" s="36">
        <v>7367977.4349257993</v>
      </c>
      <c r="E79" s="36">
        <v>1403849.8170647195</v>
      </c>
      <c r="F79" s="36">
        <v>2230187.473781365</v>
      </c>
      <c r="G79" s="37">
        <v>166580.25857148209</v>
      </c>
      <c r="H79" s="36">
        <v>11856538.086642582</v>
      </c>
      <c r="I79" s="38">
        <v>3208958.124533237</v>
      </c>
      <c r="J79" s="36">
        <v>2448408.8846476697</v>
      </c>
      <c r="K79" s="36">
        <v>433052.4344681197</v>
      </c>
      <c r="L79" s="36">
        <v>313604.28678389301</v>
      </c>
      <c r="M79" s="36">
        <v>239695.34121580826</v>
      </c>
      <c r="N79" s="36">
        <v>1467776.894447413</v>
      </c>
      <c r="O79" s="53">
        <v>3726730.4136297023</v>
      </c>
      <c r="Q79">
        <v>78</v>
      </c>
    </row>
    <row r="80" spans="1:17" x14ac:dyDescent="0.25">
      <c r="A80" s="16">
        <f>Customers!$A80</f>
        <v>2050</v>
      </c>
      <c r="B80" s="32" t="s">
        <v>72</v>
      </c>
      <c r="C80" s="36">
        <v>6277707.0657333462</v>
      </c>
      <c r="D80" s="36">
        <v>7394053.5724560712</v>
      </c>
      <c r="E80" s="36">
        <v>1414835.4115160394</v>
      </c>
      <c r="F80" s="36">
        <v>2253526.0356299281</v>
      </c>
      <c r="G80" s="37">
        <v>168446.15428627672</v>
      </c>
      <c r="H80" s="36">
        <v>11915820.777075823</v>
      </c>
      <c r="I80" s="38">
        <v>3234363.2223189771</v>
      </c>
      <c r="J80" s="36">
        <v>2468321.0907326471</v>
      </c>
      <c r="K80" s="36">
        <v>445230.47186775476</v>
      </c>
      <c r="L80" s="36">
        <v>317357.94869303913</v>
      </c>
      <c r="M80" s="36">
        <v>243527.28946257415</v>
      </c>
      <c r="N80" s="36">
        <v>1475115.7789196507</v>
      </c>
      <c r="O80" s="53">
        <v>3780346.8986822241</v>
      </c>
      <c r="Q80">
        <v>79</v>
      </c>
    </row>
    <row r="81" spans="1:17" x14ac:dyDescent="0.25">
      <c r="A81" s="16">
        <f>Customers!$A81</f>
        <v>2025</v>
      </c>
      <c r="B81" s="32" t="s">
        <v>9</v>
      </c>
      <c r="C81" s="36">
        <v>12928403.218293454</v>
      </c>
      <c r="D81" s="36">
        <v>9957240.9327077959</v>
      </c>
      <c r="E81" s="36">
        <v>1384668.5857393919</v>
      </c>
      <c r="F81" s="36">
        <v>1940190.0332634225</v>
      </c>
      <c r="G81" s="37">
        <v>177373.31078931916</v>
      </c>
      <c r="H81" s="36">
        <v>10518950.673131667</v>
      </c>
      <c r="I81" s="38">
        <v>5177131.1568397265</v>
      </c>
      <c r="J81" s="36">
        <v>3310379.6289232965</v>
      </c>
      <c r="K81" s="36">
        <v>336232.26490625407</v>
      </c>
      <c r="L81" s="36">
        <v>299348.52118411264</v>
      </c>
      <c r="M81" s="36">
        <v>250741.63789641022</v>
      </c>
      <c r="N81" s="36">
        <v>1302190.6258833352</v>
      </c>
      <c r="O81" s="53">
        <v>834025.96046070324</v>
      </c>
      <c r="Q81">
        <v>80</v>
      </c>
    </row>
    <row r="82" spans="1:17" x14ac:dyDescent="0.25">
      <c r="A82" s="16">
        <f>Customers!$A82</f>
        <v>2026</v>
      </c>
      <c r="B82" s="32" t="s">
        <v>9</v>
      </c>
      <c r="C82" s="36">
        <v>12412545.729257129</v>
      </c>
      <c r="D82" s="36">
        <v>9814387.0116889961</v>
      </c>
      <c r="E82" s="36">
        <v>1379253.1949753077</v>
      </c>
      <c r="F82" s="36">
        <v>1960502.945186629</v>
      </c>
      <c r="G82" s="37">
        <v>173994.0501674822</v>
      </c>
      <c r="H82" s="36">
        <v>10571545.426497309</v>
      </c>
      <c r="I82" s="38">
        <v>5198514.8397719534</v>
      </c>
      <c r="J82" s="36">
        <v>3293773.7076642071</v>
      </c>
      <c r="K82" s="36">
        <v>336311.61362285487</v>
      </c>
      <c r="L82" s="36">
        <v>297875.55746830779</v>
      </c>
      <c r="M82" s="36">
        <v>247945.26163253034</v>
      </c>
      <c r="N82" s="36">
        <v>1308701.5790127493</v>
      </c>
      <c r="O82" s="53">
        <v>1132801.1736088961</v>
      </c>
      <c r="Q82">
        <v>81</v>
      </c>
    </row>
    <row r="83" spans="1:17" x14ac:dyDescent="0.25">
      <c r="A83" s="16">
        <f>Customers!$A83</f>
        <v>2027</v>
      </c>
      <c r="B83" s="32" t="s">
        <v>9</v>
      </c>
      <c r="C83" s="36">
        <v>12332773.533609614</v>
      </c>
      <c r="D83" s="36">
        <v>9953603.5491489824</v>
      </c>
      <c r="E83" s="36">
        <v>1399087.0930901689</v>
      </c>
      <c r="F83" s="36">
        <v>2015883.2506879661</v>
      </c>
      <c r="G83" s="37">
        <v>175774.67714984962</v>
      </c>
      <c r="H83" s="36">
        <v>10624403.153629787</v>
      </c>
      <c r="I83" s="38">
        <v>5321791.9752396839</v>
      </c>
      <c r="J83" s="36">
        <v>3334799.065430372</v>
      </c>
      <c r="K83" s="36">
        <v>343118.88574639813</v>
      </c>
      <c r="L83" s="36">
        <v>303693.48361666664</v>
      </c>
      <c r="M83" s="36">
        <v>249148.37689708642</v>
      </c>
      <c r="N83" s="36">
        <v>1315245.0869078117</v>
      </c>
      <c r="O83" s="53">
        <v>1460473.9995446748</v>
      </c>
      <c r="Q83">
        <v>82</v>
      </c>
    </row>
    <row r="84" spans="1:17" x14ac:dyDescent="0.25">
      <c r="A84" s="16">
        <f>Customers!$A84</f>
        <v>2028</v>
      </c>
      <c r="B84" s="32" t="s">
        <v>9</v>
      </c>
      <c r="C84" s="36">
        <v>12123149.841232684</v>
      </c>
      <c r="D84" s="36">
        <v>9995300.5680102911</v>
      </c>
      <c r="E84" s="36">
        <v>1405728.3308322607</v>
      </c>
      <c r="F84" s="36">
        <v>2055845.6273977477</v>
      </c>
      <c r="G84" s="37">
        <v>174899.13357415854</v>
      </c>
      <c r="H84" s="36">
        <v>10677525.169397939</v>
      </c>
      <c r="I84" s="38">
        <v>5351589.2846150082</v>
      </c>
      <c r="J84" s="36">
        <v>3344488.0205052239</v>
      </c>
      <c r="K84" s="36">
        <v>345502.0392219951</v>
      </c>
      <c r="L84" s="36">
        <v>304927.90987994289</v>
      </c>
      <c r="M84" s="36">
        <v>247936.96988491178</v>
      </c>
      <c r="N84" s="36">
        <v>1321821.3123423518</v>
      </c>
      <c r="O84" s="53">
        <v>1765856.5522604468</v>
      </c>
      <c r="Q84">
        <v>83</v>
      </c>
    </row>
    <row r="85" spans="1:17" x14ac:dyDescent="0.25">
      <c r="A85" s="16">
        <f>Customers!$A85</f>
        <v>2029</v>
      </c>
      <c r="B85" s="32" t="s">
        <v>9</v>
      </c>
      <c r="C85" s="36">
        <v>12150476.285095891</v>
      </c>
      <c r="D85" s="36">
        <v>10204850.115583006</v>
      </c>
      <c r="E85" s="36">
        <v>1417032.1904515158</v>
      </c>
      <c r="F85" s="36">
        <v>2091062.044472923</v>
      </c>
      <c r="G85" s="37">
        <v>176759.62858903981</v>
      </c>
      <c r="H85" s="36">
        <v>10730912.795244936</v>
      </c>
      <c r="I85" s="38">
        <v>5568836.2640885841</v>
      </c>
      <c r="J85" s="36">
        <v>3447286.9024210651</v>
      </c>
      <c r="K85" s="36">
        <v>357344.03208482853</v>
      </c>
      <c r="L85" s="36">
        <v>312983.99884296022</v>
      </c>
      <c r="M85" s="36">
        <v>253102.04299862246</v>
      </c>
      <c r="N85" s="36">
        <v>1328430.4189040642</v>
      </c>
      <c r="O85" s="53">
        <v>2108133.1338363276</v>
      </c>
      <c r="Q85">
        <v>84</v>
      </c>
    </row>
    <row r="86" spans="1:17" x14ac:dyDescent="0.25">
      <c r="A86" s="16">
        <f>Customers!$A86</f>
        <v>2030</v>
      </c>
      <c r="B86" s="32" t="s">
        <v>9</v>
      </c>
      <c r="C86" s="36">
        <v>11901096.125603929</v>
      </c>
      <c r="D86" s="36">
        <v>10218496.98698765</v>
      </c>
      <c r="E86" s="36">
        <v>1416693.3568001678</v>
      </c>
      <c r="F86" s="36">
        <v>2100388.7884304896</v>
      </c>
      <c r="G86" s="37">
        <v>175921.15136397583</v>
      </c>
      <c r="H86" s="36">
        <v>10784567.359221166</v>
      </c>
      <c r="I86" s="38">
        <v>5616577.6723727118</v>
      </c>
      <c r="J86" s="36">
        <v>3423696.0388518758</v>
      </c>
      <c r="K86" s="36">
        <v>358387.11235888465</v>
      </c>
      <c r="L86" s="36">
        <v>314291.25068246573</v>
      </c>
      <c r="M86" s="36">
        <v>249555.74109579076</v>
      </c>
      <c r="N86" s="36">
        <v>1335072.570998583</v>
      </c>
      <c r="O86" s="53">
        <v>2403933.6157690343</v>
      </c>
      <c r="Q86">
        <v>85</v>
      </c>
    </row>
    <row r="87" spans="1:17" x14ac:dyDescent="0.25">
      <c r="A87" s="16">
        <f>Customers!$A87</f>
        <v>2031</v>
      </c>
      <c r="B87" s="32" t="s">
        <v>9</v>
      </c>
      <c r="C87" s="36">
        <v>11555879.82055093</v>
      </c>
      <c r="D87" s="36">
        <v>10150929.189322073</v>
      </c>
      <c r="E87" s="36">
        <v>1403466.6249739532</v>
      </c>
      <c r="F87" s="36">
        <v>2104938.1280292072</v>
      </c>
      <c r="G87" s="37">
        <v>173610.49404465946</v>
      </c>
      <c r="H87" s="36">
        <v>10838490.196017269</v>
      </c>
      <c r="I87" s="38">
        <v>5620348.5005923659</v>
      </c>
      <c r="J87" s="36">
        <v>3403234.8329004101</v>
      </c>
      <c r="K87" s="36">
        <v>358367.98923420417</v>
      </c>
      <c r="L87" s="36">
        <v>314526.50552870368</v>
      </c>
      <c r="M87" s="36">
        <v>246539.165865605</v>
      </c>
      <c r="N87" s="36">
        <v>1341747.9338535757</v>
      </c>
      <c r="O87" s="53">
        <v>2671216.9130038964</v>
      </c>
      <c r="Q87">
        <v>86</v>
      </c>
    </row>
    <row r="88" spans="1:17" x14ac:dyDescent="0.25">
      <c r="A88" s="16">
        <f>Customers!$A88</f>
        <v>2032</v>
      </c>
      <c r="B88" s="32" t="s">
        <v>9</v>
      </c>
      <c r="C88" s="36">
        <v>11664951.685451983</v>
      </c>
      <c r="D88" s="36">
        <v>10428426.991342118</v>
      </c>
      <c r="E88" s="36">
        <v>1434692.2165223695</v>
      </c>
      <c r="F88" s="36">
        <v>2187982.7819080967</v>
      </c>
      <c r="G88" s="37">
        <v>176378.54561485283</v>
      </c>
      <c r="H88" s="36">
        <v>10892682.646997347</v>
      </c>
      <c r="I88" s="38">
        <v>5736697.5266920123</v>
      </c>
      <c r="J88" s="36">
        <v>3495547.8645724175</v>
      </c>
      <c r="K88" s="36">
        <v>369228.36840258335</v>
      </c>
      <c r="L88" s="36">
        <v>322296.71114437317</v>
      </c>
      <c r="M88" s="36">
        <v>250553.7443034157</v>
      </c>
      <c r="N88" s="36">
        <v>1348456.6735228444</v>
      </c>
      <c r="O88" s="53">
        <v>3044697.537123262</v>
      </c>
      <c r="Q88">
        <v>87</v>
      </c>
    </row>
    <row r="89" spans="1:17" x14ac:dyDescent="0.25">
      <c r="A89" s="16">
        <f>Customers!$A89</f>
        <v>2033</v>
      </c>
      <c r="B89" s="32" t="s">
        <v>9</v>
      </c>
      <c r="C89" s="36">
        <v>11245952.804289933</v>
      </c>
      <c r="D89" s="36">
        <v>10295117.433867972</v>
      </c>
      <c r="E89" s="36">
        <v>1417650.3464670081</v>
      </c>
      <c r="F89" s="36">
        <v>2185646.0982964262</v>
      </c>
      <c r="G89" s="37">
        <v>172809.24179768117</v>
      </c>
      <c r="H89" s="36">
        <v>10947146.060232339</v>
      </c>
      <c r="I89" s="38">
        <v>5566346.9947000043</v>
      </c>
      <c r="J89" s="36">
        <v>3463979.7138826572</v>
      </c>
      <c r="K89" s="36">
        <v>368204.05238390586</v>
      </c>
      <c r="L89" s="36">
        <v>323905.61716664804</v>
      </c>
      <c r="M89" s="36">
        <v>246916.66497511422</v>
      </c>
      <c r="N89" s="36">
        <v>1355198.9568904587</v>
      </c>
      <c r="O89" s="53">
        <v>3278798.0868116259</v>
      </c>
      <c r="Q89">
        <v>88</v>
      </c>
    </row>
    <row r="90" spans="1:17" x14ac:dyDescent="0.25">
      <c r="A90" s="16">
        <f>Customers!$A90</f>
        <v>2034</v>
      </c>
      <c r="B90" s="32" t="s">
        <v>9</v>
      </c>
      <c r="C90" s="36">
        <v>11082684.417963097</v>
      </c>
      <c r="D90" s="36">
        <v>10358053.122125674</v>
      </c>
      <c r="E90" s="36">
        <v>1419386.0129956559</v>
      </c>
      <c r="F90" s="36">
        <v>2208628.6440867591</v>
      </c>
      <c r="G90" s="37">
        <v>172834.47180708704</v>
      </c>
      <c r="H90" s="36">
        <v>11001881.79053349</v>
      </c>
      <c r="I90" s="38">
        <v>5705515.6862602895</v>
      </c>
      <c r="J90" s="36">
        <v>3478193.7833247702</v>
      </c>
      <c r="K90" s="36">
        <v>371147.54556622857</v>
      </c>
      <c r="L90" s="36">
        <v>326336.00427226303</v>
      </c>
      <c r="M90" s="36">
        <v>246329.28949769185</v>
      </c>
      <c r="N90" s="36">
        <v>1361974.9516749098</v>
      </c>
      <c r="O90" s="53">
        <v>3577440.6207749494</v>
      </c>
      <c r="Q90">
        <v>89</v>
      </c>
    </row>
    <row r="91" spans="1:17" x14ac:dyDescent="0.25">
      <c r="A91" s="16">
        <f>Customers!$A91</f>
        <v>2035</v>
      </c>
      <c r="B91" s="32" t="s">
        <v>9</v>
      </c>
      <c r="C91" s="36">
        <v>10971508.451358484</v>
      </c>
      <c r="D91" s="36">
        <v>10462506.100044891</v>
      </c>
      <c r="E91" s="36">
        <v>1424111.2185643932</v>
      </c>
      <c r="F91" s="36">
        <v>2245249.8983667018</v>
      </c>
      <c r="G91" s="37">
        <v>172504.76194810052</v>
      </c>
      <c r="H91" s="36">
        <v>11056891.199486161</v>
      </c>
      <c r="I91" s="38">
        <v>5713838.659450314</v>
      </c>
      <c r="J91" s="36">
        <v>3519760.5690117707</v>
      </c>
      <c r="K91" s="36">
        <v>376898.40722960053</v>
      </c>
      <c r="L91" s="36">
        <v>331044.6969016128</v>
      </c>
      <c r="M91" s="36">
        <v>246569.10829105639</v>
      </c>
      <c r="N91" s="36">
        <v>1368784.8264332875</v>
      </c>
      <c r="O91" s="53">
        <v>3892814.5229060757</v>
      </c>
      <c r="Q91">
        <v>90</v>
      </c>
    </row>
    <row r="92" spans="1:17" x14ac:dyDescent="0.25">
      <c r="A92" s="16">
        <f>Customers!$A92</f>
        <v>2036</v>
      </c>
      <c r="B92" s="32" t="s">
        <v>9</v>
      </c>
      <c r="C92" s="36">
        <v>11087211.646622598</v>
      </c>
      <c r="D92" s="36">
        <v>10513780.440701801</v>
      </c>
      <c r="E92" s="36">
        <v>1431893.1962681981</v>
      </c>
      <c r="F92" s="36">
        <v>2287352.6857173471</v>
      </c>
      <c r="G92" s="37">
        <v>172201.60550303743</v>
      </c>
      <c r="H92" s="36">
        <v>11112175.655483589</v>
      </c>
      <c r="I92" s="38">
        <v>5761270.7973921606</v>
      </c>
      <c r="J92" s="36">
        <v>3554639.068221577</v>
      </c>
      <c r="K92" s="36">
        <v>382937.60062351334</v>
      </c>
      <c r="L92" s="36">
        <v>337572.29329635657</v>
      </c>
      <c r="M92" s="36">
        <v>246783.57887583878</v>
      </c>
      <c r="N92" s="36">
        <v>1375628.7505654511</v>
      </c>
      <c r="O92" s="53">
        <v>3871773.867377636</v>
      </c>
      <c r="Q92">
        <v>91</v>
      </c>
    </row>
    <row r="93" spans="1:17" x14ac:dyDescent="0.25">
      <c r="A93" s="16">
        <f>Customers!$A93</f>
        <v>2037</v>
      </c>
      <c r="B93" s="32" t="s">
        <v>9</v>
      </c>
      <c r="C93" s="36">
        <v>11302996.777468998</v>
      </c>
      <c r="D93" s="36">
        <v>10626576.426575361</v>
      </c>
      <c r="E93" s="36">
        <v>1436982.075434034</v>
      </c>
      <c r="F93" s="36">
        <v>2321340.2421164173</v>
      </c>
      <c r="G93" s="37">
        <v>172361.66190014774</v>
      </c>
      <c r="H93" s="36">
        <v>11167736.533761002</v>
      </c>
      <c r="I93" s="38">
        <v>5813632.6090965634</v>
      </c>
      <c r="J93" s="36">
        <v>3572113.6127844732</v>
      </c>
      <c r="K93" s="36">
        <v>385970.61584748345</v>
      </c>
      <c r="L93" s="36">
        <v>339884.16870357044</v>
      </c>
      <c r="M93" s="36">
        <v>246276.9556706789</v>
      </c>
      <c r="N93" s="36">
        <v>1382506.8943182784</v>
      </c>
      <c r="O93" s="53">
        <v>3885326.2215660932</v>
      </c>
      <c r="Q93">
        <v>92</v>
      </c>
    </row>
    <row r="94" spans="1:17" x14ac:dyDescent="0.25">
      <c r="A94" s="16">
        <f>Customers!$A94</f>
        <v>2038</v>
      </c>
      <c r="B94" s="32" t="s">
        <v>9</v>
      </c>
      <c r="C94" s="36">
        <v>11569244.013782583</v>
      </c>
      <c r="D94" s="36">
        <v>10790291.549302306</v>
      </c>
      <c r="E94" s="36">
        <v>1449620.0135392225</v>
      </c>
      <c r="F94" s="36">
        <v>2369525.194730348</v>
      </c>
      <c r="G94" s="37">
        <v>174113.78859138809</v>
      </c>
      <c r="H94" s="36">
        <v>11223575.216429804</v>
      </c>
      <c r="I94" s="38">
        <v>5959271.0424607275</v>
      </c>
      <c r="J94" s="36">
        <v>3635118.1564072319</v>
      </c>
      <c r="K94" s="36">
        <v>394776.95848228218</v>
      </c>
      <c r="L94" s="36">
        <v>347754.75569550222</v>
      </c>
      <c r="M94" s="36">
        <v>248468.01860496704</v>
      </c>
      <c r="N94" s="36">
        <v>1389419.4287898706</v>
      </c>
      <c r="O94" s="53">
        <v>3915384.7155038095</v>
      </c>
      <c r="Q94">
        <v>93</v>
      </c>
    </row>
    <row r="95" spans="1:17" x14ac:dyDescent="0.25">
      <c r="A95" s="16">
        <f>Customers!$A95</f>
        <v>2039</v>
      </c>
      <c r="B95" s="32" t="s">
        <v>9</v>
      </c>
      <c r="C95" s="36">
        <v>11504627.064483149</v>
      </c>
      <c r="D95" s="36">
        <v>10693065.93556357</v>
      </c>
      <c r="E95" s="36">
        <v>1438002.3256008371</v>
      </c>
      <c r="F95" s="36">
        <v>2371458.9268391365</v>
      </c>
      <c r="G95" s="37">
        <v>171201.11571047566</v>
      </c>
      <c r="H95" s="36">
        <v>11279693.092511948</v>
      </c>
      <c r="I95" s="38">
        <v>5918144.2017311025</v>
      </c>
      <c r="J95" s="36">
        <v>3606914.8545024558</v>
      </c>
      <c r="K95" s="36">
        <v>394009.01206293114</v>
      </c>
      <c r="L95" s="36">
        <v>349164.39482601441</v>
      </c>
      <c r="M95" s="36">
        <v>244976.85522418315</v>
      </c>
      <c r="N95" s="36">
        <v>1396366.5259338184</v>
      </c>
      <c r="O95" s="53">
        <v>3834066.2741698357</v>
      </c>
      <c r="Q95">
        <v>94</v>
      </c>
    </row>
    <row r="96" spans="1:17" x14ac:dyDescent="0.25">
      <c r="A96" s="16">
        <f>Customers!$A96</f>
        <v>2040</v>
      </c>
      <c r="B96" s="32" t="s">
        <v>9</v>
      </c>
      <c r="C96" s="36">
        <v>11732447.803544996</v>
      </c>
      <c r="D96" s="36">
        <v>10830255.641726453</v>
      </c>
      <c r="E96" s="36">
        <v>1443287.6211335431</v>
      </c>
      <c r="F96" s="36">
        <v>2401335.8391096545</v>
      </c>
      <c r="G96" s="37">
        <v>171407.93096273157</v>
      </c>
      <c r="H96" s="36">
        <v>11336091.557974521</v>
      </c>
      <c r="I96" s="38">
        <v>6007509.7836453542</v>
      </c>
      <c r="J96" s="36">
        <v>3648526.8555340152</v>
      </c>
      <c r="K96" s="36">
        <v>399901.97794575169</v>
      </c>
      <c r="L96" s="36">
        <v>354801.44100555917</v>
      </c>
      <c r="M96" s="36">
        <v>245353.74884944924</v>
      </c>
      <c r="N96" s="36">
        <v>1403348.358563486</v>
      </c>
      <c r="O96" s="53">
        <v>3850575.8150965986</v>
      </c>
      <c r="Q96">
        <v>95</v>
      </c>
    </row>
    <row r="97" spans="1:17" x14ac:dyDescent="0.25">
      <c r="A97" s="16">
        <f>Customers!$A97</f>
        <v>2041</v>
      </c>
      <c r="B97" s="32" t="s">
        <v>9</v>
      </c>
      <c r="C97" s="36">
        <v>11850990.289810499</v>
      </c>
      <c r="D97" s="36">
        <v>10878422.81337342</v>
      </c>
      <c r="E97" s="36">
        <v>1437520.025609012</v>
      </c>
      <c r="F97" s="36">
        <v>2412004.461018092</v>
      </c>
      <c r="G97" s="37">
        <v>170381.04839755539</v>
      </c>
      <c r="H97" s="36">
        <v>11392772.015764382</v>
      </c>
      <c r="I97" s="38">
        <v>6007123.1376454877</v>
      </c>
      <c r="J97" s="36">
        <v>3657943.8299031029</v>
      </c>
      <c r="K97" s="36">
        <v>400164.66822219355</v>
      </c>
      <c r="L97" s="36">
        <v>353982.25873117999</v>
      </c>
      <c r="M97" s="36">
        <v>244427.01193570861</v>
      </c>
      <c r="N97" s="36">
        <v>1410365.1003563048</v>
      </c>
      <c r="O97" s="53">
        <v>3831221.671742009</v>
      </c>
      <c r="Q97">
        <v>96</v>
      </c>
    </row>
    <row r="98" spans="1:17" x14ac:dyDescent="0.25">
      <c r="A98" s="16">
        <f>Customers!$A98</f>
        <v>2042</v>
      </c>
      <c r="B98" s="32" t="s">
        <v>9</v>
      </c>
      <c r="C98" s="36">
        <v>11952007.051301893</v>
      </c>
      <c r="D98" s="36">
        <v>10906797.346144235</v>
      </c>
      <c r="E98" s="36">
        <v>1432537.443240846</v>
      </c>
      <c r="F98" s="36">
        <v>2426095.683557211</v>
      </c>
      <c r="G98" s="37">
        <v>169866.73552699896</v>
      </c>
      <c r="H98" s="36">
        <v>11449735.875843199</v>
      </c>
      <c r="I98" s="38">
        <v>6025123.5971241882</v>
      </c>
      <c r="J98" s="36">
        <v>3684272.5826484207</v>
      </c>
      <c r="K98" s="36">
        <v>404954.50375641161</v>
      </c>
      <c r="L98" s="36">
        <v>359817.92074604367</v>
      </c>
      <c r="M98" s="36">
        <v>243669.93563015186</v>
      </c>
      <c r="N98" s="36">
        <v>1417416.9258580867</v>
      </c>
      <c r="O98" s="53">
        <v>3806614.1318879845</v>
      </c>
      <c r="Q98">
        <v>97</v>
      </c>
    </row>
    <row r="99" spans="1:17" x14ac:dyDescent="0.25">
      <c r="A99" s="16">
        <f>Customers!$A99</f>
        <v>2043</v>
      </c>
      <c r="B99" s="32" t="s">
        <v>9</v>
      </c>
      <c r="C99" s="36">
        <v>12246676.727731723</v>
      </c>
      <c r="D99" s="36">
        <v>11097699.56058065</v>
      </c>
      <c r="E99" s="36">
        <v>1444249.6594387153</v>
      </c>
      <c r="F99" s="36">
        <v>2472815.7174793566</v>
      </c>
      <c r="G99" s="37">
        <v>171391.32217554998</v>
      </c>
      <c r="H99" s="36">
        <v>11506984.555222422</v>
      </c>
      <c r="I99" s="38">
        <v>6205569.6536459783</v>
      </c>
      <c r="J99" s="36">
        <v>3755876.7919591474</v>
      </c>
      <c r="K99" s="36">
        <v>413739.625956918</v>
      </c>
      <c r="L99" s="36">
        <v>367570.03763078421</v>
      </c>
      <c r="M99" s="36">
        <v>246090.20668095286</v>
      </c>
      <c r="N99" s="36">
        <v>1424504.0104873755</v>
      </c>
      <c r="O99" s="53">
        <v>3843280.2990930714</v>
      </c>
      <c r="Q99">
        <v>98</v>
      </c>
    </row>
    <row r="100" spans="1:17" x14ac:dyDescent="0.25">
      <c r="A100" s="16">
        <f>Customers!$A100</f>
        <v>2044</v>
      </c>
      <c r="B100" s="32" t="s">
        <v>9</v>
      </c>
      <c r="C100" s="36">
        <v>12286037.458254103</v>
      </c>
      <c r="D100" s="36">
        <v>11100617.971508788</v>
      </c>
      <c r="E100" s="36">
        <v>1409974.1257535929</v>
      </c>
      <c r="F100" s="36">
        <v>2380330.5054320158</v>
      </c>
      <c r="G100" s="37">
        <v>169579.66056018596</v>
      </c>
      <c r="H100" s="36">
        <v>11564519.477998547</v>
      </c>
      <c r="I100" s="38">
        <v>6173752.804640648</v>
      </c>
      <c r="J100" s="36">
        <v>3756434.9785697302</v>
      </c>
      <c r="K100" s="36">
        <v>415614.51614235411</v>
      </c>
      <c r="L100" s="36">
        <v>371203.1104694464</v>
      </c>
      <c r="M100" s="36">
        <v>243476.96321534942</v>
      </c>
      <c r="N100" s="36">
        <v>1431626.5305398135</v>
      </c>
      <c r="O100" s="53">
        <v>3798180.4047507825</v>
      </c>
      <c r="Q100">
        <v>99</v>
      </c>
    </row>
    <row r="101" spans="1:17" x14ac:dyDescent="0.25">
      <c r="A101" s="16">
        <f>Customers!$A101</f>
        <v>2045</v>
      </c>
      <c r="B101" s="32" t="s">
        <v>9</v>
      </c>
      <c r="C101" s="36">
        <v>12454082.245070353</v>
      </c>
      <c r="D101" s="36">
        <v>11199102.342368202</v>
      </c>
      <c r="E101" s="36">
        <v>1406283.4185473241</v>
      </c>
      <c r="F101" s="36">
        <v>2392576.3860132913</v>
      </c>
      <c r="G101" s="37">
        <v>169867.84309901227</v>
      </c>
      <c r="H101" s="36">
        <v>11622342.075388523</v>
      </c>
      <c r="I101" s="38">
        <v>6219600.5233215196</v>
      </c>
      <c r="J101" s="36">
        <v>3787114.9189472063</v>
      </c>
      <c r="K101" s="36">
        <v>420407.37788424146</v>
      </c>
      <c r="L101" s="36">
        <v>377369.91432233981</v>
      </c>
      <c r="M101" s="36">
        <v>243940.68533956076</v>
      </c>
      <c r="N101" s="36">
        <v>1438784.6631925111</v>
      </c>
      <c r="O101" s="53">
        <v>3794720.2867412218</v>
      </c>
      <c r="Q101">
        <v>100</v>
      </c>
    </row>
    <row r="102" spans="1:17" x14ac:dyDescent="0.25">
      <c r="A102" s="16">
        <f>Customers!$A102</f>
        <v>2046</v>
      </c>
      <c r="B102" s="32" t="s">
        <v>9</v>
      </c>
      <c r="C102" s="36">
        <v>12496358.043100482</v>
      </c>
      <c r="D102" s="36">
        <v>11192679.819573138</v>
      </c>
      <c r="E102" s="36">
        <v>1411912.1551081506</v>
      </c>
      <c r="F102" s="36">
        <v>2426723.2183100758</v>
      </c>
      <c r="G102" s="37">
        <v>168455.12220768654</v>
      </c>
      <c r="H102" s="36">
        <v>11680453.785765473</v>
      </c>
      <c r="I102" s="38">
        <v>6223033.9773138845</v>
      </c>
      <c r="J102" s="36">
        <v>3786637.1833101898</v>
      </c>
      <c r="K102" s="36">
        <v>422296.01278294134</v>
      </c>
      <c r="L102" s="36">
        <v>380798.4888858404</v>
      </c>
      <c r="M102" s="36">
        <v>242041.9854748926</v>
      </c>
      <c r="N102" s="36">
        <v>1445978.5865084748</v>
      </c>
      <c r="O102" s="53">
        <v>3753636.9955445305</v>
      </c>
      <c r="Q102">
        <v>101</v>
      </c>
    </row>
    <row r="103" spans="1:17" x14ac:dyDescent="0.25">
      <c r="A103" s="16">
        <f>Customers!$A103</f>
        <v>2047</v>
      </c>
      <c r="B103" s="32" t="s">
        <v>9</v>
      </c>
      <c r="C103" s="36">
        <v>12685965.727627791</v>
      </c>
      <c r="D103" s="36">
        <v>11294742.446662683</v>
      </c>
      <c r="E103" s="36">
        <v>1427239.0605295738</v>
      </c>
      <c r="F103" s="36">
        <v>2503117.3384366794</v>
      </c>
      <c r="G103" s="37">
        <v>168353.98351466982</v>
      </c>
      <c r="H103" s="36">
        <v>11738856.054694291</v>
      </c>
      <c r="I103" s="38">
        <v>6285371.962590686</v>
      </c>
      <c r="J103" s="36">
        <v>3826817.8273564172</v>
      </c>
      <c r="K103" s="36">
        <v>426767.30051484931</v>
      </c>
      <c r="L103" s="36">
        <v>385460.72259602149</v>
      </c>
      <c r="M103" s="36">
        <v>242813.05383911324</v>
      </c>
      <c r="N103" s="36">
        <v>1453208.4794410164</v>
      </c>
      <c r="O103" s="53">
        <v>3757338.8340236032</v>
      </c>
      <c r="Q103">
        <v>102</v>
      </c>
    </row>
    <row r="104" spans="1:17" x14ac:dyDescent="0.25">
      <c r="A104" s="16">
        <f>Customers!$A104</f>
        <v>2048</v>
      </c>
      <c r="B104" s="32" t="s">
        <v>9</v>
      </c>
      <c r="C104" s="36">
        <v>13027811.121307818</v>
      </c>
      <c r="D104" s="36">
        <v>11525092.021000329</v>
      </c>
      <c r="E104" s="36">
        <v>1433894.9885306137</v>
      </c>
      <c r="F104" s="36">
        <v>2529795.5194805404</v>
      </c>
      <c r="G104" s="37">
        <v>170053.81952107153</v>
      </c>
      <c r="H104" s="36">
        <v>11797550.334967755</v>
      </c>
      <c r="I104" s="38">
        <v>6434010.6729714815</v>
      </c>
      <c r="J104" s="36">
        <v>3903010.3199670259</v>
      </c>
      <c r="K104" s="36">
        <v>436712.71970823529</v>
      </c>
      <c r="L104" s="36">
        <v>396016.26499580051</v>
      </c>
      <c r="M104" s="36">
        <v>245005.00346665247</v>
      </c>
      <c r="N104" s="36">
        <v>1460474.5218382229</v>
      </c>
      <c r="O104" s="53">
        <v>3804129.2165061594</v>
      </c>
      <c r="Q104">
        <v>103</v>
      </c>
    </row>
    <row r="105" spans="1:17" x14ac:dyDescent="0.25">
      <c r="A105" s="16">
        <f>Customers!$A105</f>
        <v>2049</v>
      </c>
      <c r="B105" s="32" t="s">
        <v>9</v>
      </c>
      <c r="C105" s="36">
        <v>12983061.125297198</v>
      </c>
      <c r="D105" s="36">
        <v>11450666.633179383</v>
      </c>
      <c r="E105" s="36">
        <v>1411771.6340354655</v>
      </c>
      <c r="F105" s="36">
        <v>2492955.7029802827</v>
      </c>
      <c r="G105" s="37">
        <v>167790.75353365144</v>
      </c>
      <c r="H105" s="36">
        <v>11856538.086642582</v>
      </c>
      <c r="I105" s="38">
        <v>6385695.8865853027</v>
      </c>
      <c r="J105" s="36">
        <v>3886569.8949387087</v>
      </c>
      <c r="K105" s="36">
        <v>436369.04958170414</v>
      </c>
      <c r="L105" s="36">
        <v>398525.6007357958</v>
      </c>
      <c r="M105" s="36">
        <v>242457.3615201108</v>
      </c>
      <c r="N105" s="36">
        <v>1467776.894447413</v>
      </c>
      <c r="O105" s="53">
        <v>3738140.7159617245</v>
      </c>
      <c r="Q105">
        <v>104</v>
      </c>
    </row>
    <row r="106" spans="1:17" x14ac:dyDescent="0.25">
      <c r="A106" s="16">
        <f>Customers!$A106</f>
        <v>2050</v>
      </c>
      <c r="B106" s="32" t="s">
        <v>9</v>
      </c>
      <c r="C106" s="36">
        <v>13241179.110886108</v>
      </c>
      <c r="D106" s="36">
        <v>11620456.443586389</v>
      </c>
      <c r="E106" s="36">
        <v>1416768.746640031</v>
      </c>
      <c r="F106" s="36">
        <v>2516486.9171819743</v>
      </c>
      <c r="G106" s="37">
        <v>168882.74114822113</v>
      </c>
      <c r="H106" s="36">
        <v>11915820.777075823</v>
      </c>
      <c r="I106" s="38">
        <v>6493354.931476918</v>
      </c>
      <c r="J106" s="36">
        <v>3941141.8894030172</v>
      </c>
      <c r="K106" s="36">
        <v>444121.34914222819</v>
      </c>
      <c r="L106" s="36">
        <v>407734.07599574205</v>
      </c>
      <c r="M106" s="36">
        <v>243037.10824655092</v>
      </c>
      <c r="N106" s="36">
        <v>1475115.7789196507</v>
      </c>
      <c r="O106" s="53">
        <v>3759811.5843997169</v>
      </c>
      <c r="Q106">
        <v>105</v>
      </c>
    </row>
    <row r="108" spans="1:17" x14ac:dyDescent="0.25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</row>
  </sheetData>
  <phoneticPr fontId="15" type="noConversion"/>
  <pageMargins left="0.7" right="0.7" top="0.75" bottom="0.75" header="0.3" footer="0.3"/>
  <pageSetup orientation="portrait" r:id="rId1"/>
  <ignoredErrors>
    <ignoredError sqref="A29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B962-C749-4093-8A85-415DB261D474}">
  <sheetPr codeName="Sheet7">
    <tabColor theme="1" tint="0.499984740745262"/>
  </sheetPr>
  <dimension ref="A1:J56"/>
  <sheetViews>
    <sheetView zoomScale="90" zoomScaleNormal="90" workbookViewId="0"/>
  </sheetViews>
  <sheetFormatPr defaultRowHeight="15" x14ac:dyDescent="0.25"/>
  <cols>
    <col min="1" max="1" width="13.42578125" bestFit="1" customWidth="1"/>
    <col min="2" max="2" width="8.28515625" bestFit="1" customWidth="1"/>
    <col min="3" max="3" width="17.28515625" bestFit="1" customWidth="1"/>
    <col min="4" max="5" width="17.28515625" customWidth="1"/>
    <col min="6" max="6" width="20.42578125" bestFit="1" customWidth="1"/>
    <col min="7" max="8" width="17.28515625" bestFit="1" customWidth="1"/>
    <col min="10" max="10" width="3.28515625" bestFit="1" customWidth="1"/>
  </cols>
  <sheetData>
    <row r="1" spans="1:10" x14ac:dyDescent="0.25">
      <c r="A1" t="s">
        <v>49</v>
      </c>
    </row>
    <row r="2" spans="1:10" x14ac:dyDescent="0.25">
      <c r="A2" t="s">
        <v>24</v>
      </c>
      <c r="B2" t="s">
        <v>22</v>
      </c>
      <c r="C2" t="s">
        <v>3</v>
      </c>
      <c r="D2" t="s">
        <v>78</v>
      </c>
      <c r="E2" t="s">
        <v>79</v>
      </c>
      <c r="F2" t="s">
        <v>71</v>
      </c>
      <c r="G2" t="s">
        <v>72</v>
      </c>
      <c r="H2" t="s">
        <v>9</v>
      </c>
      <c r="J2">
        <v>1</v>
      </c>
    </row>
    <row r="3" spans="1:10" x14ac:dyDescent="0.25">
      <c r="A3">
        <f>Dashboard!A13</f>
        <v>2025</v>
      </c>
      <c r="B3" s="29" t="s">
        <v>0</v>
      </c>
      <c r="C3" s="39">
        <f>'As-Is'!B3</f>
        <v>106426614.04312824</v>
      </c>
      <c r="D3" s="39">
        <f>'As-Is Low'!B3</f>
        <v>105375119.99092078</v>
      </c>
      <c r="E3" s="39">
        <f>'As-Is High'!B3</f>
        <v>106466952.40143453</v>
      </c>
      <c r="F3" s="39">
        <f>'Reference Case'!B3</f>
        <v>184218292.26255873</v>
      </c>
      <c r="G3" s="39">
        <f>'Low Growth'!B3</f>
        <v>182726967.31062549</v>
      </c>
      <c r="H3" s="39">
        <f>'High Growth'!B3</f>
        <v>185554420.16838679</v>
      </c>
      <c r="J3">
        <v>2</v>
      </c>
    </row>
    <row r="4" spans="1:10" x14ac:dyDescent="0.25">
      <c r="A4">
        <f>Dashboard!A14</f>
        <v>2026</v>
      </c>
      <c r="B4" s="29" t="s">
        <v>0</v>
      </c>
      <c r="C4" s="39">
        <f>'As-Is'!B4</f>
        <v>101948075.71778522</v>
      </c>
      <c r="D4" s="39">
        <f>'As-Is Low'!B4</f>
        <v>101031521.75830351</v>
      </c>
      <c r="E4" s="39">
        <f>'As-Is High'!B4</f>
        <v>102396971.25263038</v>
      </c>
      <c r="F4" s="39">
        <f>'Reference Case'!B4</f>
        <v>199743459.56029737</v>
      </c>
      <c r="G4" s="39">
        <f>'Low Growth'!B4</f>
        <v>195884352.26139772</v>
      </c>
      <c r="H4" s="39">
        <f>'High Growth'!B4</f>
        <v>199371894.92347032</v>
      </c>
      <c r="J4">
        <v>3</v>
      </c>
    </row>
    <row r="5" spans="1:10" x14ac:dyDescent="0.25">
      <c r="A5">
        <f>Dashboard!A15</f>
        <v>2027</v>
      </c>
      <c r="B5" s="29" t="s">
        <v>0</v>
      </c>
      <c r="C5" s="39">
        <f>'As-Is'!B5</f>
        <v>103355520.56160527</v>
      </c>
      <c r="D5" s="39">
        <f>'As-Is Low'!B5</f>
        <v>101524577.54496814</v>
      </c>
      <c r="E5" s="39">
        <f>'As-Is High'!B5</f>
        <v>104403378.3057415</v>
      </c>
      <c r="F5" s="39">
        <f>'Reference Case'!B5</f>
        <v>214451518.04771236</v>
      </c>
      <c r="G5" s="39">
        <f>'Low Growth'!B5</f>
        <v>208652836.34549719</v>
      </c>
      <c r="H5" s="39">
        <f>'High Growth'!B5</f>
        <v>216702347.07523006</v>
      </c>
      <c r="J5">
        <v>4</v>
      </c>
    </row>
    <row r="6" spans="1:10" x14ac:dyDescent="0.25">
      <c r="A6">
        <f>Dashboard!A16</f>
        <v>2028</v>
      </c>
      <c r="B6" s="29" t="s">
        <v>0</v>
      </c>
      <c r="C6" s="39">
        <f>'As-Is'!B6</f>
        <v>101518678.29766099</v>
      </c>
      <c r="D6" s="39">
        <f>'As-Is Low'!B6</f>
        <v>97562083.3715664</v>
      </c>
      <c r="E6" s="39">
        <f>'As-Is High'!B6</f>
        <v>103918602.97639026</v>
      </c>
      <c r="F6" s="39">
        <f>'Reference Case'!B6</f>
        <v>235541960.67929032</v>
      </c>
      <c r="G6" s="39">
        <f>'Low Growth'!B6</f>
        <v>226630552.43078876</v>
      </c>
      <c r="H6" s="39">
        <f>'High Growth'!B6</f>
        <v>239504645.28860503</v>
      </c>
      <c r="J6">
        <v>5</v>
      </c>
    </row>
    <row r="7" spans="1:10" x14ac:dyDescent="0.25">
      <c r="A7">
        <f>Dashboard!A17</f>
        <v>2029</v>
      </c>
      <c r="B7" s="29" t="s">
        <v>0</v>
      </c>
      <c r="C7" s="39">
        <f>'As-Is'!B7</f>
        <v>98454711.393276453</v>
      </c>
      <c r="D7" s="39">
        <f>'As-Is Low'!B7</f>
        <v>92349941.68705985</v>
      </c>
      <c r="E7" s="39">
        <f>'As-Is High'!B7</f>
        <v>102025498.06241412</v>
      </c>
      <c r="F7" s="39">
        <f>'Reference Case'!B7</f>
        <v>255961198.54747218</v>
      </c>
      <c r="G7" s="39">
        <f>'Low Growth'!B7</f>
        <v>244892785.18980101</v>
      </c>
      <c r="H7" s="39">
        <f>'High Growth'!B7</f>
        <v>262590700.080493</v>
      </c>
      <c r="J7">
        <v>6</v>
      </c>
    </row>
    <row r="8" spans="1:10" x14ac:dyDescent="0.25">
      <c r="A8">
        <f>Dashboard!A18</f>
        <v>2030</v>
      </c>
      <c r="B8" s="29" t="s">
        <v>0</v>
      </c>
      <c r="C8" s="39">
        <f>'As-Is'!B8</f>
        <v>87490264.202332526</v>
      </c>
      <c r="D8" s="39">
        <f>'As-Is Low'!B8</f>
        <v>80411385.797736004</v>
      </c>
      <c r="E8" s="39">
        <f>'As-Is High'!B8</f>
        <v>92297343.914462358</v>
      </c>
      <c r="F8" s="39">
        <f>'Reference Case'!B8</f>
        <v>250798290.67867726</v>
      </c>
      <c r="G8" s="39">
        <f>'Low Growth'!B8</f>
        <v>233963477.12349325</v>
      </c>
      <c r="H8" s="39">
        <f>'High Growth'!B8</f>
        <v>284339097.62336314</v>
      </c>
      <c r="J8">
        <v>7</v>
      </c>
    </row>
    <row r="9" spans="1:10" x14ac:dyDescent="0.25">
      <c r="A9">
        <f>Dashboard!A19</f>
        <v>2031</v>
      </c>
      <c r="B9" s="29" t="s">
        <v>0</v>
      </c>
      <c r="C9" s="39">
        <f>'As-Is'!B9</f>
        <v>89782512.56658332</v>
      </c>
      <c r="D9" s="39">
        <f>'As-Is Low'!B9</f>
        <v>83710712.116687283</v>
      </c>
      <c r="E9" s="39">
        <f>'As-Is High'!B9</f>
        <v>95947946.778361633</v>
      </c>
      <c r="F9" s="39">
        <f>'Reference Case'!B9</f>
        <v>229329561.81989571</v>
      </c>
      <c r="G9" s="39">
        <f>'Low Growth'!B9</f>
        <v>212717452.75710183</v>
      </c>
      <c r="H9" s="39">
        <f>'High Growth'!B9</f>
        <v>296482499.72834456</v>
      </c>
      <c r="J9">
        <v>8</v>
      </c>
    </row>
    <row r="10" spans="1:10" x14ac:dyDescent="0.25">
      <c r="A10">
        <f>Dashboard!A20</f>
        <v>2032</v>
      </c>
      <c r="B10" s="29" t="s">
        <v>0</v>
      </c>
      <c r="C10" s="39">
        <f>'As-Is'!B10</f>
        <v>91929981.691470399</v>
      </c>
      <c r="D10" s="39">
        <f>'As-Is Low'!B10</f>
        <v>82840828.384012908</v>
      </c>
      <c r="E10" s="39">
        <f>'As-Is High'!B10</f>
        <v>100098637.88190567</v>
      </c>
      <c r="F10" s="39">
        <f>'Reference Case'!B10</f>
        <v>242644827.21496671</v>
      </c>
      <c r="G10" s="39">
        <f>'Low Growth'!B10</f>
        <v>222771124.44490325</v>
      </c>
      <c r="H10" s="39">
        <f>'High Growth'!B10</f>
        <v>315340607.66161811</v>
      </c>
      <c r="J10">
        <v>9</v>
      </c>
    </row>
    <row r="11" spans="1:10" x14ac:dyDescent="0.25">
      <c r="A11">
        <f>Dashboard!A21</f>
        <v>2033</v>
      </c>
      <c r="B11" s="29" t="s">
        <v>0</v>
      </c>
      <c r="C11" s="39">
        <f>'As-Is'!B11</f>
        <v>102001175.78156485</v>
      </c>
      <c r="D11" s="39">
        <f>'As-Is Low'!B11</f>
        <v>92576653.197855681</v>
      </c>
      <c r="E11" s="39">
        <f>'As-Is High'!B11</f>
        <v>113008931.90918224</v>
      </c>
      <c r="F11" s="39">
        <f>'Reference Case'!B11</f>
        <v>245165631.34268236</v>
      </c>
      <c r="G11" s="39">
        <f>'Low Growth'!B11</f>
        <v>223644229.36729214</v>
      </c>
      <c r="H11" s="39">
        <f>'High Growth'!B11</f>
        <v>319885742.7042715</v>
      </c>
      <c r="J11">
        <v>10</v>
      </c>
    </row>
    <row r="12" spans="1:10" x14ac:dyDescent="0.25">
      <c r="A12">
        <f>Dashboard!A22</f>
        <v>2034</v>
      </c>
      <c r="B12" s="29" t="s">
        <v>0</v>
      </c>
      <c r="C12" s="39">
        <f>'As-Is'!B12</f>
        <v>106046748.92843656</v>
      </c>
      <c r="D12" s="39">
        <f>'As-Is Low'!B12</f>
        <v>95539798.511439487</v>
      </c>
      <c r="E12" s="39">
        <f>'As-Is High'!B12</f>
        <v>117789411.32454948</v>
      </c>
      <c r="F12" s="39">
        <f>'Reference Case'!B12</f>
        <v>244633665.03101349</v>
      </c>
      <c r="G12" s="39">
        <f>'Low Growth'!B12</f>
        <v>219765965.62625536</v>
      </c>
      <c r="H12" s="39">
        <f>'High Growth'!B12</f>
        <v>321166193.07754689</v>
      </c>
      <c r="J12">
        <v>11</v>
      </c>
    </row>
    <row r="13" spans="1:10" x14ac:dyDescent="0.25">
      <c r="A13">
        <f>Dashboard!A23</f>
        <v>2035</v>
      </c>
      <c r="B13" s="29" t="s">
        <v>0</v>
      </c>
      <c r="C13" s="39">
        <f>'As-Is'!B13</f>
        <v>111091402.05150498</v>
      </c>
      <c r="D13" s="39">
        <f>'As-Is Low'!B13</f>
        <v>97749845.701527491</v>
      </c>
      <c r="E13" s="39">
        <f>'As-Is High'!B13</f>
        <v>124290794.68583572</v>
      </c>
      <c r="F13" s="39">
        <f>'Reference Case'!B13</f>
        <v>268314825.56097895</v>
      </c>
      <c r="G13" s="39">
        <f>'Low Growth'!B13</f>
        <v>244626674.60447168</v>
      </c>
      <c r="H13" s="39">
        <f>'High Growth'!B13</f>
        <v>323328497.03007644</v>
      </c>
      <c r="J13">
        <v>12</v>
      </c>
    </row>
    <row r="14" spans="1:10" x14ac:dyDescent="0.25">
      <c r="A14">
        <f>Dashboard!A24</f>
        <v>2036</v>
      </c>
      <c r="B14" s="29" t="s">
        <v>0</v>
      </c>
      <c r="C14" s="39">
        <f>'As-Is'!B14</f>
        <v>113965793.1513896</v>
      </c>
      <c r="D14" s="39">
        <f>'As-Is Low'!B14</f>
        <v>101453400.17444134</v>
      </c>
      <c r="E14" s="39">
        <f>'As-Is High'!B14</f>
        <v>130433513.75458798</v>
      </c>
      <c r="F14" s="39">
        <f>'Reference Case'!B14</f>
        <v>314521648.39087975</v>
      </c>
      <c r="G14" s="39">
        <f>'Low Growth'!B14</f>
        <v>285620813.26863736</v>
      </c>
      <c r="H14" s="39">
        <f>'High Growth'!B14</f>
        <v>341257205.25863618</v>
      </c>
      <c r="J14">
        <v>13</v>
      </c>
    </row>
    <row r="15" spans="1:10" x14ac:dyDescent="0.25">
      <c r="A15">
        <f>Dashboard!A25</f>
        <v>2037</v>
      </c>
      <c r="B15" s="29" t="s">
        <v>0</v>
      </c>
      <c r="C15" s="39">
        <f>'As-Is'!B15</f>
        <v>115036177.80256079</v>
      </c>
      <c r="D15" s="39">
        <f>'As-Is Low'!B15</f>
        <v>100705326.11197005</v>
      </c>
      <c r="E15" s="39">
        <f>'As-Is High'!B15</f>
        <v>133559274.22253439</v>
      </c>
      <c r="F15" s="39">
        <f>'Reference Case'!B15</f>
        <v>327839589.908732</v>
      </c>
      <c r="G15" s="39">
        <f>'Low Growth'!B15</f>
        <v>294799026.26986605</v>
      </c>
      <c r="H15" s="39">
        <f>'High Growth'!B15</f>
        <v>352644581.73860151</v>
      </c>
      <c r="J15">
        <v>14</v>
      </c>
    </row>
    <row r="16" spans="1:10" x14ac:dyDescent="0.25">
      <c r="A16">
        <f>Dashboard!A26</f>
        <v>2038</v>
      </c>
      <c r="B16" s="29" t="s">
        <v>0</v>
      </c>
      <c r="C16" s="39">
        <f>'As-Is'!B16</f>
        <v>120927452.52373584</v>
      </c>
      <c r="D16" s="39">
        <f>'As-Is Low'!B16</f>
        <v>100142031.38593401</v>
      </c>
      <c r="E16" s="39">
        <f>'As-Is High'!B16</f>
        <v>142421417.69321537</v>
      </c>
      <c r="F16" s="39">
        <f>'Reference Case'!B16</f>
        <v>337333903.82934362</v>
      </c>
      <c r="G16" s="39">
        <f>'Low Growth'!B16</f>
        <v>301069815.64903039</v>
      </c>
      <c r="H16" s="39">
        <f>'High Growth'!B16</f>
        <v>364035067.48328722</v>
      </c>
      <c r="J16">
        <v>15</v>
      </c>
    </row>
    <row r="17" spans="1:10" x14ac:dyDescent="0.25">
      <c r="A17">
        <f>Dashboard!A27</f>
        <v>2039</v>
      </c>
      <c r="B17" s="29" t="s">
        <v>0</v>
      </c>
      <c r="C17" s="39">
        <f>'As-Is'!B17</f>
        <v>127100240.6328273</v>
      </c>
      <c r="D17" s="39">
        <f>'As-Is Low'!B17</f>
        <v>106204267.14679964</v>
      </c>
      <c r="E17" s="39">
        <f>'As-Is High'!B17</f>
        <v>151598560.40059352</v>
      </c>
      <c r="F17" s="39">
        <f>'Reference Case'!B17</f>
        <v>347132332.88402361</v>
      </c>
      <c r="G17" s="39">
        <f>'Low Growth'!B17</f>
        <v>308284679.33793247</v>
      </c>
      <c r="H17" s="39">
        <f>'High Growth'!B17</f>
        <v>375968531.92014265</v>
      </c>
      <c r="J17">
        <v>16</v>
      </c>
    </row>
    <row r="18" spans="1:10" x14ac:dyDescent="0.25">
      <c r="A18">
        <f>Dashboard!A28</f>
        <v>2040</v>
      </c>
      <c r="B18" s="29" t="s">
        <v>0</v>
      </c>
      <c r="C18" s="39">
        <f>'As-Is'!B18</f>
        <v>140075933.3052001</v>
      </c>
      <c r="D18" s="39">
        <f>'As-Is Low'!B18</f>
        <v>116194029.47723164</v>
      </c>
      <c r="E18" s="39">
        <f>'As-Is High'!B18</f>
        <v>168972761.51489201</v>
      </c>
      <c r="F18" s="39">
        <f>'Reference Case'!B18</f>
        <v>357807963.94828963</v>
      </c>
      <c r="G18" s="39">
        <f>'Low Growth'!B18</f>
        <v>315970677.47376251</v>
      </c>
      <c r="H18" s="39">
        <f>'High Growth'!B18</f>
        <v>387233793.51205516</v>
      </c>
      <c r="J18">
        <v>17</v>
      </c>
    </row>
    <row r="19" spans="1:10" x14ac:dyDescent="0.25">
      <c r="A19">
        <f>Dashboard!A29</f>
        <v>2041</v>
      </c>
      <c r="B19" s="29" t="s">
        <v>0</v>
      </c>
      <c r="C19" s="39">
        <f>'As-Is'!B19</f>
        <v>152057055.24119622</v>
      </c>
      <c r="D19" s="39">
        <f>'As-Is Low'!B19</f>
        <v>121937603.1813947</v>
      </c>
      <c r="E19" s="39">
        <f>'As-Is High'!B19</f>
        <v>185479894.55858439</v>
      </c>
      <c r="F19" s="39">
        <f>'Reference Case'!B19</f>
        <v>369000758.09468454</v>
      </c>
      <c r="G19" s="39">
        <f>'Low Growth'!B19</f>
        <v>322415604.68926114</v>
      </c>
      <c r="H19" s="39">
        <f>'High Growth'!B19</f>
        <v>399381492.02379328</v>
      </c>
      <c r="J19">
        <v>18</v>
      </c>
    </row>
    <row r="20" spans="1:10" x14ac:dyDescent="0.25">
      <c r="A20">
        <f>Dashboard!A30</f>
        <v>2042</v>
      </c>
      <c r="B20" s="29" t="s">
        <v>0</v>
      </c>
      <c r="C20" s="39">
        <f>'As-Is'!B20</f>
        <v>157448621.36324629</v>
      </c>
      <c r="D20" s="39">
        <f>'As-Is Low'!B20</f>
        <v>128107725.16199826</v>
      </c>
      <c r="E20" s="39">
        <f>'As-Is High'!B20</f>
        <v>194648808.3855485</v>
      </c>
      <c r="F20" s="39">
        <f>'Reference Case'!B20</f>
        <v>382494856.37630403</v>
      </c>
      <c r="G20" s="39">
        <f>'Low Growth'!B20</f>
        <v>332699167.98124897</v>
      </c>
      <c r="H20" s="39">
        <f>'High Growth'!B20</f>
        <v>419320539.24443704</v>
      </c>
      <c r="J20">
        <v>19</v>
      </c>
    </row>
    <row r="21" spans="1:10" x14ac:dyDescent="0.25">
      <c r="A21">
        <f>Dashboard!A31</f>
        <v>2043</v>
      </c>
      <c r="B21" s="29" t="s">
        <v>0</v>
      </c>
      <c r="C21" s="39">
        <f>'As-Is'!B21</f>
        <v>162569791.20890298</v>
      </c>
      <c r="D21" s="39">
        <f>'As-Is Low'!B21</f>
        <v>128920160.24244834</v>
      </c>
      <c r="E21" s="39">
        <f>'As-Is High'!B21</f>
        <v>203700179.03913325</v>
      </c>
      <c r="F21" s="39">
        <f>'Reference Case'!B21</f>
        <v>408865514.89019549</v>
      </c>
      <c r="G21" s="39">
        <f>'Low Growth'!B21</f>
        <v>346071707.70418131</v>
      </c>
      <c r="H21" s="39">
        <f>'High Growth'!B21</f>
        <v>479796588.02700108</v>
      </c>
      <c r="J21">
        <v>20</v>
      </c>
    </row>
    <row r="22" spans="1:10" x14ac:dyDescent="0.25">
      <c r="A22">
        <f>Dashboard!A32</f>
        <v>2044</v>
      </c>
      <c r="B22" s="29" t="s">
        <v>0</v>
      </c>
      <c r="C22" s="39">
        <f>'As-Is'!B22</f>
        <v>168752649.85413092</v>
      </c>
      <c r="D22" s="39">
        <f>'As-Is Low'!B22</f>
        <v>133618842.65601414</v>
      </c>
      <c r="E22" s="39">
        <f>'As-Is High'!B22</f>
        <v>214653675.46210071</v>
      </c>
      <c r="F22" s="39">
        <f>'Reference Case'!B22</f>
        <v>460103458.3066439</v>
      </c>
      <c r="G22" s="39">
        <f>'Low Growth'!B22</f>
        <v>354471624.31764382</v>
      </c>
      <c r="H22" s="39">
        <f>'High Growth'!B22</f>
        <v>584175145.63569367</v>
      </c>
      <c r="J22">
        <v>21</v>
      </c>
    </row>
    <row r="23" spans="1:10" x14ac:dyDescent="0.25">
      <c r="A23">
        <f>Dashboard!A33</f>
        <v>2045</v>
      </c>
      <c r="B23" s="29" t="s">
        <v>0</v>
      </c>
      <c r="C23" s="39">
        <f>'As-Is'!B23</f>
        <v>179973685.85338259</v>
      </c>
      <c r="D23" s="39">
        <f>'As-Is Low'!B23</f>
        <v>136476192.99695376</v>
      </c>
      <c r="E23" s="39">
        <f>'As-Is High'!B23</f>
        <v>231655281.04357722</v>
      </c>
      <c r="F23" s="39">
        <f>'Reference Case'!B23</f>
        <v>451878842.42070556</v>
      </c>
      <c r="G23" s="39">
        <f>'Low Growth'!B23</f>
        <v>346796812.67221326</v>
      </c>
      <c r="H23" s="39">
        <f>'High Growth'!B23</f>
        <v>713106549.36628342</v>
      </c>
      <c r="J23">
        <v>22</v>
      </c>
    </row>
    <row r="24" spans="1:10" x14ac:dyDescent="0.25">
      <c r="A24">
        <f>Dashboard!A34</f>
        <v>2046</v>
      </c>
      <c r="B24" s="29" t="s">
        <v>0</v>
      </c>
      <c r="C24" s="39">
        <f>'As-Is'!B24</f>
        <v>184131725.87526566</v>
      </c>
      <c r="D24" s="39">
        <f>'As-Is Low'!B24</f>
        <v>137360397.17623857</v>
      </c>
      <c r="E24" s="39">
        <f>'As-Is High'!B24</f>
        <v>239577200.68918246</v>
      </c>
      <c r="F24" s="39">
        <f>'Reference Case'!B24</f>
        <v>424300727.40438157</v>
      </c>
      <c r="G24" s="39">
        <f>'Low Growth'!B24</f>
        <v>322155476.24542838</v>
      </c>
      <c r="H24" s="39">
        <f>'High Growth'!B24</f>
        <v>690547479.82343781</v>
      </c>
      <c r="J24">
        <v>23</v>
      </c>
    </row>
    <row r="25" spans="1:10" x14ac:dyDescent="0.25">
      <c r="A25">
        <f>Dashboard!A35</f>
        <v>2047</v>
      </c>
      <c r="B25" s="29" t="s">
        <v>0</v>
      </c>
      <c r="C25" s="39">
        <f>'As-Is'!B25</f>
        <v>190833558.00181136</v>
      </c>
      <c r="D25" s="39">
        <f>'As-Is Low'!B25</f>
        <v>145353757.54439858</v>
      </c>
      <c r="E25" s="39">
        <f>'As-Is High'!B25</f>
        <v>251377315.0143615</v>
      </c>
      <c r="F25" s="39">
        <f>'Reference Case'!B25</f>
        <v>424300727.40438157</v>
      </c>
      <c r="G25" s="39">
        <f>'Low Growth'!B25</f>
        <v>322155476.24542838</v>
      </c>
      <c r="H25" s="39">
        <f>'High Growth'!B25</f>
        <v>690547479.82343781</v>
      </c>
      <c r="J25">
        <v>24</v>
      </c>
    </row>
    <row r="26" spans="1:10" x14ac:dyDescent="0.25">
      <c r="A26">
        <f>Dashboard!A36</f>
        <v>2048</v>
      </c>
      <c r="B26" s="29" t="s">
        <v>0</v>
      </c>
      <c r="C26" s="39">
        <f>'As-Is'!B26</f>
        <v>204495088.23345172</v>
      </c>
      <c r="D26" s="39">
        <f>'As-Is Low'!B26</f>
        <v>153552012.21370554</v>
      </c>
      <c r="E26" s="39">
        <f>'As-Is High'!B26</f>
        <v>272675944.67580658</v>
      </c>
      <c r="F26" s="39">
        <f>'Reference Case'!B26</f>
        <v>424300727.40438157</v>
      </c>
      <c r="G26" s="39">
        <f>'Low Growth'!B26</f>
        <v>322155476.24542838</v>
      </c>
      <c r="H26" s="39">
        <f>'High Growth'!B26</f>
        <v>690547479.82343781</v>
      </c>
      <c r="J26">
        <v>25</v>
      </c>
    </row>
    <row r="27" spans="1:10" x14ac:dyDescent="0.25">
      <c r="A27">
        <f>Dashboard!A37</f>
        <v>2049</v>
      </c>
      <c r="B27" s="29" t="s">
        <v>0</v>
      </c>
      <c r="C27" s="39">
        <f>'As-Is'!B27</f>
        <v>210097027.51587269</v>
      </c>
      <c r="D27" s="39">
        <f>'As-Is Low'!B27</f>
        <v>151373542.88944364</v>
      </c>
      <c r="E27" s="39">
        <f>'As-Is High'!B27</f>
        <v>283099194.30256426</v>
      </c>
      <c r="F27" s="39">
        <f>'Reference Case'!B27</f>
        <v>424300727.40438157</v>
      </c>
      <c r="G27" s="39">
        <f>'Low Growth'!B27</f>
        <v>322155476.24542838</v>
      </c>
      <c r="H27" s="39">
        <f>'High Growth'!B27</f>
        <v>690547479.82343781</v>
      </c>
      <c r="J27">
        <v>26</v>
      </c>
    </row>
    <row r="28" spans="1:10" x14ac:dyDescent="0.25">
      <c r="A28">
        <f>Dashboard!A38</f>
        <v>2050</v>
      </c>
      <c r="B28" s="29" t="s">
        <v>0</v>
      </c>
      <c r="C28" s="39">
        <f>'As-Is'!B28</f>
        <v>215919685.01617083</v>
      </c>
      <c r="D28" s="39">
        <f>'As-Is Low'!B28</f>
        <v>157049761.22111458</v>
      </c>
      <c r="E28" s="39">
        <f>'As-Is High'!B28</f>
        <v>294586776.70407391</v>
      </c>
      <c r="F28" s="39">
        <f>'Reference Case'!B28</f>
        <v>424300727.40438157</v>
      </c>
      <c r="G28" s="39">
        <f>'Low Growth'!B28</f>
        <v>322155476.24542838</v>
      </c>
      <c r="H28" s="39">
        <f>'High Growth'!B28</f>
        <v>690547479.82343781</v>
      </c>
      <c r="J28">
        <v>27</v>
      </c>
    </row>
    <row r="29" spans="1:10" x14ac:dyDescent="0.25">
      <c r="A29">
        <f t="shared" ref="A29:A54" si="0">A3</f>
        <v>2025</v>
      </c>
      <c r="B29" s="29" t="s">
        <v>1</v>
      </c>
      <c r="C29" s="39">
        <f>'As-Is'!C3</f>
        <v>39691752.281904906</v>
      </c>
      <c r="D29" s="39">
        <f>'As-Is Low'!C3</f>
        <v>39299598.102977425</v>
      </c>
      <c r="E29" s="39">
        <f>'As-Is High'!C3</f>
        <v>39706796.452385649</v>
      </c>
      <c r="F29" s="39">
        <f>'Reference Case'!C3</f>
        <v>42669814.725012228</v>
      </c>
      <c r="G29" s="39">
        <f>'Low Growth'!C3</f>
        <v>41680555.111043818</v>
      </c>
      <c r="H29" s="39">
        <f>'High Growth'!C3</f>
        <v>42788342.58774431</v>
      </c>
      <c r="J29">
        <v>28</v>
      </c>
    </row>
    <row r="30" spans="1:10" x14ac:dyDescent="0.25">
      <c r="A30">
        <f t="shared" si="0"/>
        <v>2026</v>
      </c>
      <c r="B30" s="29" t="s">
        <v>1</v>
      </c>
      <c r="C30" s="39">
        <f>'As-Is'!C4</f>
        <v>38021483.661665834</v>
      </c>
      <c r="D30" s="39">
        <f>'As-Is Low'!C4</f>
        <v>37679655.322581366</v>
      </c>
      <c r="E30" s="39">
        <f>'As-Is High'!C4</f>
        <v>38188899.026043653</v>
      </c>
      <c r="F30" s="39">
        <f>'Reference Case'!C4</f>
        <v>46698914.889166713</v>
      </c>
      <c r="G30" s="39">
        <f>'Low Growth'!C4</f>
        <v>46984808.90681769</v>
      </c>
      <c r="H30" s="39">
        <f>'High Growth'!C4</f>
        <v>46762290.716354623</v>
      </c>
      <c r="J30">
        <v>29</v>
      </c>
    </row>
    <row r="31" spans="1:10" x14ac:dyDescent="0.25">
      <c r="A31">
        <f t="shared" si="0"/>
        <v>2027</v>
      </c>
      <c r="B31" s="29" t="s">
        <v>1</v>
      </c>
      <c r="C31" s="39">
        <f>'As-Is'!C5</f>
        <v>38546389.509640209</v>
      </c>
      <c r="D31" s="39">
        <f>'As-Is Low'!C5</f>
        <v>37863540.230707087</v>
      </c>
      <c r="E31" s="39">
        <f>'As-Is High'!C5</f>
        <v>38937187.529297933</v>
      </c>
      <c r="F31" s="39">
        <f>'Reference Case'!C5</f>
        <v>50550724.01453606</v>
      </c>
      <c r="G31" s="39">
        <f>'Low Growth'!C5</f>
        <v>49909481.506948277</v>
      </c>
      <c r="H31" s="39">
        <f>'High Growth'!C5</f>
        <v>58264819.204658799</v>
      </c>
      <c r="J31">
        <v>30</v>
      </c>
    </row>
    <row r="32" spans="1:10" x14ac:dyDescent="0.25">
      <c r="A32">
        <f t="shared" si="0"/>
        <v>2028</v>
      </c>
      <c r="B32" s="29" t="s">
        <v>1</v>
      </c>
      <c r="C32" s="39">
        <f>'As-Is'!C6</f>
        <v>37861340.109385274</v>
      </c>
      <c r="D32" s="39">
        <f>'As-Is Low'!C6</f>
        <v>36385730.017883644</v>
      </c>
      <c r="E32" s="39">
        <f>'As-Is High'!C6</f>
        <v>38756390.813570499</v>
      </c>
      <c r="F32" s="39">
        <f>'Reference Case'!C6</f>
        <v>58830543.573354237</v>
      </c>
      <c r="G32" s="39">
        <f>'Low Growth'!C6</f>
        <v>48912114.640059851</v>
      </c>
      <c r="H32" s="39">
        <f>'High Growth'!C6</f>
        <v>59718718.490665331</v>
      </c>
      <c r="J32">
        <v>31</v>
      </c>
    </row>
    <row r="33" spans="1:10" x14ac:dyDescent="0.25">
      <c r="A33">
        <f t="shared" si="0"/>
        <v>2029</v>
      </c>
      <c r="B33" s="29" t="s">
        <v>1</v>
      </c>
      <c r="C33" s="39">
        <f>'As-Is'!C7</f>
        <v>36718635.190486848</v>
      </c>
      <c r="D33" s="39">
        <f>'As-Is Low'!C7</f>
        <v>34441864.393108718</v>
      </c>
      <c r="E33" s="39">
        <f>'As-Is High'!C7</f>
        <v>38050358.28622967</v>
      </c>
      <c r="F33" s="39">
        <f>'Reference Case'!C7</f>
        <v>61468443.866518132</v>
      </c>
      <c r="G33" s="39">
        <f>'Low Growth'!C7</f>
        <v>49469563.314220041</v>
      </c>
      <c r="H33" s="39">
        <f>'High Growth'!C7</f>
        <v>62788186.808261432</v>
      </c>
      <c r="J33">
        <v>32</v>
      </c>
    </row>
    <row r="34" spans="1:10" x14ac:dyDescent="0.25">
      <c r="A34">
        <f t="shared" si="0"/>
        <v>2030</v>
      </c>
      <c r="B34" s="29" t="s">
        <v>1</v>
      </c>
      <c r="C34" s="39">
        <f>'As-Is'!C8</f>
        <v>32629450.114706695</v>
      </c>
      <c r="D34" s="39">
        <f>'As-Is Low'!C8</f>
        <v>29989385.967264116</v>
      </c>
      <c r="E34" s="39">
        <f>'As-Is High'!C8</f>
        <v>34422248.080222227</v>
      </c>
      <c r="F34" s="39">
        <f>'Reference Case'!C8</f>
        <v>59388810.046923332</v>
      </c>
      <c r="G34" s="39">
        <f>'Low Growth'!C8</f>
        <v>56858956.879934303</v>
      </c>
      <c r="H34" s="39">
        <f>'High Growth'!C8</f>
        <v>61164614.052705921</v>
      </c>
      <c r="J34">
        <v>33</v>
      </c>
    </row>
    <row r="35" spans="1:10" x14ac:dyDescent="0.25">
      <c r="A35">
        <f t="shared" si="0"/>
        <v>2031</v>
      </c>
      <c r="B35" s="29" t="s">
        <v>1</v>
      </c>
      <c r="C35" s="39">
        <f>'As-Is'!C9</f>
        <v>33484342.991459999</v>
      </c>
      <c r="D35" s="39">
        <f>'As-Is Low'!C9</f>
        <v>31219868.061676279</v>
      </c>
      <c r="E35" s="39">
        <f>'As-Is High'!C9</f>
        <v>35783738.585734174</v>
      </c>
      <c r="F35" s="39">
        <f>'Reference Case'!C9</f>
        <v>60533649.282323129</v>
      </c>
      <c r="G35" s="39">
        <f>'Low Growth'!C9</f>
        <v>58408659.837499723</v>
      </c>
      <c r="H35" s="39">
        <f>'High Growth'!C9</f>
        <v>62807745.774325393</v>
      </c>
      <c r="J35">
        <v>34</v>
      </c>
    </row>
    <row r="36" spans="1:10" x14ac:dyDescent="0.25">
      <c r="A36">
        <f t="shared" si="0"/>
        <v>2032</v>
      </c>
      <c r="B36" s="29" t="s">
        <v>1</v>
      </c>
      <c r="C36" s="39">
        <f>'As-Is'!C10</f>
        <v>34285240.523570873</v>
      </c>
      <c r="D36" s="39">
        <f>'As-Is Low'!C10</f>
        <v>30895445.360251442</v>
      </c>
      <c r="E36" s="39">
        <f>'As-Is High'!C10</f>
        <v>37331736.749180526</v>
      </c>
      <c r="F36" s="39">
        <f>'Reference Case'!C10</f>
        <v>63526264.588975906</v>
      </c>
      <c r="G36" s="39">
        <f>'Low Growth'!C10</f>
        <v>60318439.02932664</v>
      </c>
      <c r="H36" s="39">
        <f>'High Growth'!C10</f>
        <v>80443751.380725384</v>
      </c>
      <c r="J36">
        <v>35</v>
      </c>
    </row>
    <row r="37" spans="1:10" x14ac:dyDescent="0.25">
      <c r="A37">
        <f t="shared" si="0"/>
        <v>2033</v>
      </c>
      <c r="B37" s="29" t="s">
        <v>1</v>
      </c>
      <c r="C37" s="39">
        <f>'As-Is'!C11</f>
        <v>38041287.303796552</v>
      </c>
      <c r="D37" s="39">
        <f>'As-Is Low'!C11</f>
        <v>34526416.337252297</v>
      </c>
      <c r="E37" s="39">
        <f>'As-Is High'!C11</f>
        <v>42146624.425768279</v>
      </c>
      <c r="F37" s="39">
        <f>'Reference Case'!C11</f>
        <v>67323121.614862725</v>
      </c>
      <c r="G37" s="39">
        <f>'Low Growth'!C11</f>
        <v>64012819.874138378</v>
      </c>
      <c r="H37" s="39">
        <f>'High Growth'!C11</f>
        <v>103769200.84199882</v>
      </c>
      <c r="J37">
        <v>36</v>
      </c>
    </row>
    <row r="38" spans="1:10" x14ac:dyDescent="0.25">
      <c r="A38">
        <f t="shared" si="0"/>
        <v>2034</v>
      </c>
      <c r="B38" s="29" t="s">
        <v>1</v>
      </c>
      <c r="C38" s="39">
        <f>'As-Is'!C12</f>
        <v>39550081.778070509</v>
      </c>
      <c r="D38" s="39">
        <f>'As-Is Low'!C12</f>
        <v>35631519.894473389</v>
      </c>
      <c r="E38" s="39">
        <f>'As-Is High'!C12</f>
        <v>43929501.823959388</v>
      </c>
      <c r="F38" s="39">
        <f>'Reference Case'!C12</f>
        <v>81019828.098375231</v>
      </c>
      <c r="G38" s="39">
        <f>'Low Growth'!C12</f>
        <v>67548998.751016989</v>
      </c>
      <c r="H38" s="39">
        <f>'High Growth'!C12</f>
        <v>116155998.17632531</v>
      </c>
      <c r="J38">
        <v>37</v>
      </c>
    </row>
    <row r="39" spans="1:10" x14ac:dyDescent="0.25">
      <c r="A39">
        <f t="shared" si="0"/>
        <v>2035</v>
      </c>
      <c r="B39" s="29" t="s">
        <v>1</v>
      </c>
      <c r="C39" s="39">
        <f>'As-Is'!C13</f>
        <v>41431482.627935261</v>
      </c>
      <c r="D39" s="39">
        <f>'As-Is Low'!C13</f>
        <v>36455755.884587146</v>
      </c>
      <c r="E39" s="39">
        <f>'As-Is High'!C13</f>
        <v>46354189.48489821</v>
      </c>
      <c r="F39" s="39">
        <f>'Reference Case'!C13</f>
        <v>108683302.40052146</v>
      </c>
      <c r="G39" s="39">
        <f>'Low Growth'!C13</f>
        <v>68291945.862112656</v>
      </c>
      <c r="H39" s="39">
        <f>'High Growth'!C13</f>
        <v>133106913.31355081</v>
      </c>
      <c r="J39">
        <v>38</v>
      </c>
    </row>
    <row r="40" spans="1:10" x14ac:dyDescent="0.25">
      <c r="A40">
        <f t="shared" si="0"/>
        <v>2036</v>
      </c>
      <c r="B40" s="29" t="s">
        <v>1</v>
      </c>
      <c r="C40" s="39">
        <f>'As-Is'!C14</f>
        <v>42503485.345711283</v>
      </c>
      <c r="D40" s="39">
        <f>'As-Is Low'!C14</f>
        <v>37836994.666099697</v>
      </c>
      <c r="E40" s="39">
        <f>'As-Is High'!C14</f>
        <v>48645113.477983668</v>
      </c>
      <c r="F40" s="39">
        <f>'Reference Case'!C14</f>
        <v>112895495.18067437</v>
      </c>
      <c r="G40" s="39">
        <f>'Low Growth'!C14</f>
        <v>78682649.78490743</v>
      </c>
      <c r="H40" s="39">
        <f>'High Growth'!C14</f>
        <v>140725708.41805744</v>
      </c>
      <c r="J40">
        <v>39</v>
      </c>
    </row>
    <row r="41" spans="1:10" x14ac:dyDescent="0.25">
      <c r="A41">
        <f t="shared" si="0"/>
        <v>2037</v>
      </c>
      <c r="B41" s="29" t="s">
        <v>1</v>
      </c>
      <c r="C41" s="39">
        <f>'As-Is'!C15</f>
        <v>42902684.764039323</v>
      </c>
      <c r="D41" s="39">
        <f>'As-Is Low'!C15</f>
        <v>37558000.82002943</v>
      </c>
      <c r="E41" s="39">
        <f>'As-Is High'!C15</f>
        <v>49810864.27539251</v>
      </c>
      <c r="F41" s="39">
        <f>'Reference Case'!C15</f>
        <v>122517131.9940857</v>
      </c>
      <c r="G41" s="39">
        <f>'Low Growth'!C15</f>
        <v>99893609.924653351</v>
      </c>
      <c r="H41" s="39">
        <f>'High Growth'!C15</f>
        <v>154134402.75656053</v>
      </c>
      <c r="J41">
        <v>40</v>
      </c>
    </row>
    <row r="42" spans="1:10" x14ac:dyDescent="0.25">
      <c r="A42">
        <f t="shared" si="0"/>
        <v>2038</v>
      </c>
      <c r="B42" s="29" t="s">
        <v>1</v>
      </c>
      <c r="C42" s="39">
        <f>'As-Is'!C16</f>
        <v>45099832.713919312</v>
      </c>
      <c r="D42" s="39">
        <f>'As-Is Low'!C16</f>
        <v>37347920.334724635</v>
      </c>
      <c r="E42" s="39">
        <f>'As-Is High'!C16</f>
        <v>53115996.234043613</v>
      </c>
      <c r="F42" s="39">
        <f>'Reference Case'!C16</f>
        <v>131772652.58957553</v>
      </c>
      <c r="G42" s="39">
        <f>'Low Growth'!C16</f>
        <v>102928823.77544792</v>
      </c>
      <c r="H42" s="39">
        <f>'High Growth'!C16</f>
        <v>167577609.98938012</v>
      </c>
      <c r="J42">
        <v>41</v>
      </c>
    </row>
    <row r="43" spans="1:10" x14ac:dyDescent="0.25">
      <c r="A43">
        <f t="shared" si="0"/>
        <v>2039</v>
      </c>
      <c r="B43" s="29" t="s">
        <v>1</v>
      </c>
      <c r="C43" s="39">
        <f>'As-Is'!C17</f>
        <v>47401970.940504804</v>
      </c>
      <c r="D43" s="39">
        <f>'As-Is Low'!C17</f>
        <v>39608828.118535876</v>
      </c>
      <c r="E43" s="39">
        <f>'As-Is High'!C17</f>
        <v>56538606.999893352</v>
      </c>
      <c r="F43" s="39">
        <f>'Reference Case'!C17</f>
        <v>141374473.06311136</v>
      </c>
      <c r="G43" s="39">
        <f>'Low Growth'!C17</f>
        <v>114180160.6792955</v>
      </c>
      <c r="H43" s="39">
        <f>'High Growth'!C17</f>
        <v>181529879.14098433</v>
      </c>
      <c r="J43">
        <v>42</v>
      </c>
    </row>
    <row r="44" spans="1:10" x14ac:dyDescent="0.25">
      <c r="A44">
        <f t="shared" si="0"/>
        <v>2040</v>
      </c>
      <c r="B44" s="29" t="s">
        <v>1</v>
      </c>
      <c r="C44" s="39">
        <f>'As-Is'!C18</f>
        <v>52241249.008951485</v>
      </c>
      <c r="D44" s="39">
        <f>'As-Is Low'!C18</f>
        <v>43334504.964873679</v>
      </c>
      <c r="E44" s="39">
        <f>'As-Is High'!C18</f>
        <v>63018306.583733097</v>
      </c>
      <c r="F44" s="39">
        <f>'Reference Case'!C18</f>
        <v>151575616.50485379</v>
      </c>
      <c r="G44" s="39">
        <f>'Low Growth'!C18</f>
        <v>121818534.18691634</v>
      </c>
      <c r="H44" s="39">
        <f>'High Growth'!C18</f>
        <v>196687757.32660139</v>
      </c>
      <c r="J44">
        <v>43</v>
      </c>
    </row>
    <row r="45" spans="1:10" x14ac:dyDescent="0.25">
      <c r="A45">
        <f t="shared" si="0"/>
        <v>2041</v>
      </c>
      <c r="B45" s="29" t="s">
        <v>1</v>
      </c>
      <c r="C45" s="39">
        <f>'As-Is'!C19</f>
        <v>56709602.420534633</v>
      </c>
      <c r="D45" s="39">
        <f>'As-Is Low'!C19</f>
        <v>45476567.89460402</v>
      </c>
      <c r="E45" s="39">
        <f>'As-Is High'!C19</f>
        <v>69174633.565902933</v>
      </c>
      <c r="F45" s="39">
        <f>'Reference Case'!C19</f>
        <v>169049482.61183265</v>
      </c>
      <c r="G45" s="39">
        <f>'Low Growth'!C19</f>
        <v>133072678.70667981</v>
      </c>
      <c r="H45" s="39">
        <f>'High Growth'!C19</f>
        <v>220243252.61513007</v>
      </c>
      <c r="J45">
        <v>44</v>
      </c>
    </row>
    <row r="46" spans="1:10" x14ac:dyDescent="0.25">
      <c r="A46">
        <f t="shared" si="0"/>
        <v>2042</v>
      </c>
      <c r="B46" s="29" t="s">
        <v>1</v>
      </c>
      <c r="C46" s="39">
        <f>'As-Is'!C20</f>
        <v>58720384.299221486</v>
      </c>
      <c r="D46" s="39">
        <f>'As-Is Low'!C20</f>
        <v>47777711.789908342</v>
      </c>
      <c r="E46" s="39">
        <f>'As-Is High'!C20</f>
        <v>72594175.374933094</v>
      </c>
      <c r="F46" s="39">
        <f>'Reference Case'!C20</f>
        <v>174899042.77888176</v>
      </c>
      <c r="G46" s="39">
        <f>'Low Growth'!C20</f>
        <v>141288303.84715995</v>
      </c>
      <c r="H46" s="39">
        <f>'High Growth'!C20</f>
        <v>230650399.81189597</v>
      </c>
      <c r="J46">
        <v>45</v>
      </c>
    </row>
    <row r="47" spans="1:10" x14ac:dyDescent="0.25">
      <c r="A47">
        <f t="shared" si="0"/>
        <v>2043</v>
      </c>
      <c r="B47" s="29" t="s">
        <v>1</v>
      </c>
      <c r="C47" s="39">
        <f>'As-Is'!C21</f>
        <v>60630322.022364639</v>
      </c>
      <c r="D47" s="39">
        <f>'As-Is Low'!C21</f>
        <v>48080709.045324974</v>
      </c>
      <c r="E47" s="39">
        <f>'As-Is High'!C21</f>
        <v>75969879.516457304</v>
      </c>
      <c r="F47" s="39">
        <f>'Reference Case'!C21</f>
        <v>252159353.29353172</v>
      </c>
      <c r="G47" s="39">
        <f>'Low Growth'!C21</f>
        <v>152228962.71605974</v>
      </c>
      <c r="H47" s="39">
        <f>'High Growth'!C21</f>
        <v>274378263.57927108</v>
      </c>
      <c r="J47">
        <v>46</v>
      </c>
    </row>
    <row r="48" spans="1:10" x14ac:dyDescent="0.25">
      <c r="A48">
        <f t="shared" si="0"/>
        <v>2044</v>
      </c>
      <c r="B48" s="29" t="s">
        <v>1</v>
      </c>
      <c r="C48" s="39">
        <f>'As-Is'!C22</f>
        <v>62936216.050346889</v>
      </c>
      <c r="D48" s="39">
        <f>'As-Is Low'!C22</f>
        <v>49833080.29275582</v>
      </c>
      <c r="E48" s="39">
        <f>'As-Is High'!C22</f>
        <v>80054980.508817852</v>
      </c>
      <c r="F48" s="39">
        <f>'Reference Case'!C22</f>
        <v>256144563.37796015</v>
      </c>
      <c r="G48" s="39">
        <f>'Low Growth'!C22</f>
        <v>160470068.6307632</v>
      </c>
      <c r="H48" s="39">
        <f>'High Growth'!C22</f>
        <v>287881349.16791368</v>
      </c>
      <c r="J48">
        <v>47</v>
      </c>
    </row>
    <row r="49" spans="1:10" x14ac:dyDescent="0.25">
      <c r="A49">
        <f t="shared" si="0"/>
        <v>2045</v>
      </c>
      <c r="B49" s="29" t="s">
        <v>1</v>
      </c>
      <c r="C49" s="39">
        <f>'As-Is'!C23</f>
        <v>67121095.793379486</v>
      </c>
      <c r="D49" s="39">
        <f>'As-Is Low'!C23</f>
        <v>50898727.668037646</v>
      </c>
      <c r="E49" s="39">
        <f>'As-Is High'!C23</f>
        <v>86395720.775732219</v>
      </c>
      <c r="F49" s="39">
        <f>'Reference Case'!C23</f>
        <v>266059223.84495363</v>
      </c>
      <c r="G49" s="39">
        <f>'Low Growth'!C23</f>
        <v>170562124.49418122</v>
      </c>
      <c r="H49" s="39">
        <f>'High Growth'!C23</f>
        <v>304730507.1878798</v>
      </c>
      <c r="J49">
        <v>48</v>
      </c>
    </row>
    <row r="50" spans="1:10" x14ac:dyDescent="0.25">
      <c r="A50">
        <f t="shared" si="0"/>
        <v>2046</v>
      </c>
      <c r="B50" s="29" t="s">
        <v>1</v>
      </c>
      <c r="C50" s="39">
        <f>'As-Is'!C24</f>
        <v>68671834.732231274</v>
      </c>
      <c r="D50" s="39">
        <f>'As-Is Low'!C24</f>
        <v>51228491.172837064</v>
      </c>
      <c r="E50" s="39">
        <f>'As-Is High'!C24</f>
        <v>89350196.730807692</v>
      </c>
      <c r="F50" s="39">
        <f>'Reference Case'!C24</f>
        <v>271648260.6639713</v>
      </c>
      <c r="G50" s="39">
        <f>'Low Growth'!C24</f>
        <v>177480588.01785135</v>
      </c>
      <c r="H50" s="39">
        <f>'High Growth'!C24</f>
        <v>317300188.33351946</v>
      </c>
      <c r="J50">
        <v>49</v>
      </c>
    </row>
    <row r="51" spans="1:10" x14ac:dyDescent="0.25">
      <c r="A51">
        <f t="shared" si="0"/>
        <v>2047</v>
      </c>
      <c r="B51" s="29" t="s">
        <v>1</v>
      </c>
      <c r="C51" s="39">
        <f>'As-Is'!C25</f>
        <v>71171279.659549609</v>
      </c>
      <c r="D51" s="39">
        <f>'As-Is Low'!C25</f>
        <v>54209610.909526549</v>
      </c>
      <c r="E51" s="39">
        <f>'As-Is High'!C25</f>
        <v>93751043.444801286</v>
      </c>
      <c r="F51" s="39">
        <f>'Reference Case'!C25</f>
        <v>309194240.19141579</v>
      </c>
      <c r="G51" s="39">
        <f>'Low Growth'!C25</f>
        <v>198840768.58376154</v>
      </c>
      <c r="H51" s="39">
        <f>'High Growth'!C25</f>
        <v>330843592.25335562</v>
      </c>
      <c r="J51">
        <v>50</v>
      </c>
    </row>
    <row r="52" spans="1:10" x14ac:dyDescent="0.25">
      <c r="A52">
        <f t="shared" si="0"/>
        <v>2048</v>
      </c>
      <c r="B52" s="29" t="s">
        <v>1</v>
      </c>
      <c r="C52" s="39">
        <f>'As-Is'!C26</f>
        <v>76266340.501439065</v>
      </c>
      <c r="D52" s="39">
        <f>'As-Is Low'!C26</f>
        <v>57267145.872973152</v>
      </c>
      <c r="E52" s="39">
        <f>'As-Is High'!C26</f>
        <v>101694356.68526129</v>
      </c>
      <c r="F52" s="39">
        <f>'Reference Case'!C26</f>
        <v>323725770.30761391</v>
      </c>
      <c r="G52" s="39">
        <f>'Low Growth'!C26</f>
        <v>304506781.33054245</v>
      </c>
      <c r="H52" s="39">
        <f>'High Growth'!C26</f>
        <v>348061977.18189222</v>
      </c>
      <c r="J52">
        <v>51</v>
      </c>
    </row>
    <row r="53" spans="1:10" x14ac:dyDescent="0.25">
      <c r="A53">
        <f t="shared" si="0"/>
        <v>2049</v>
      </c>
      <c r="B53" s="29" t="s">
        <v>1</v>
      </c>
      <c r="C53" s="39">
        <f>'As-Is'!C27</f>
        <v>78355580.944680274</v>
      </c>
      <c r="D53" s="39">
        <f>'As-Is Low'!C27</f>
        <v>56454686.832067348</v>
      </c>
      <c r="E53" s="39">
        <f>'As-Is High'!C27</f>
        <v>105581702.40115592</v>
      </c>
      <c r="F53" s="39">
        <f>'Reference Case'!C27</f>
        <v>333371116.5094164</v>
      </c>
      <c r="G53" s="39">
        <f>'Low Growth'!C27</f>
        <v>311328380.45408845</v>
      </c>
      <c r="H53" s="39">
        <f>'High Growth'!C27</f>
        <v>359370943.14517546</v>
      </c>
      <c r="J53">
        <v>52</v>
      </c>
    </row>
    <row r="54" spans="1:10" x14ac:dyDescent="0.25">
      <c r="A54">
        <f t="shared" si="0"/>
        <v>2050</v>
      </c>
      <c r="B54" s="29" t="s">
        <v>1</v>
      </c>
      <c r="C54" s="39">
        <f>'As-Is'!C28</f>
        <v>80527138.136479616</v>
      </c>
      <c r="D54" s="39">
        <f>'As-Is Low'!C28</f>
        <v>58571629.60943871</v>
      </c>
      <c r="E54" s="39">
        <f>'As-Is High'!C28</f>
        <v>109865990.49110605</v>
      </c>
      <c r="F54" s="39">
        <f>'Reference Case'!C28</f>
        <v>347237284.41779172</v>
      </c>
      <c r="G54" s="39">
        <f>'Low Growth'!C28</f>
        <v>327542671.5380128</v>
      </c>
      <c r="H54" s="39">
        <f>'High Growth'!C28</f>
        <v>386427266.62003773</v>
      </c>
      <c r="J54">
        <v>53</v>
      </c>
    </row>
    <row r="56" spans="1:10" x14ac:dyDescent="0.25">
      <c r="A56">
        <v>1</v>
      </c>
      <c r="B56">
        <v>2</v>
      </c>
      <c r="C56">
        <v>3</v>
      </c>
      <c r="D56">
        <v>4</v>
      </c>
      <c r="E56">
        <v>5</v>
      </c>
      <c r="F56">
        <v>6</v>
      </c>
      <c r="G56">
        <v>7</v>
      </c>
      <c r="H56">
        <v>8</v>
      </c>
    </row>
  </sheetData>
  <phoneticPr fontId="15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0E9F-9ECA-4FDF-8A5B-6BAA9014CFA1}">
  <sheetPr codeName="Sheet8">
    <tabColor theme="2" tint="-9.9978637043366805E-2"/>
  </sheetPr>
  <dimension ref="A1:L28"/>
  <sheetViews>
    <sheetView workbookViewId="0"/>
  </sheetViews>
  <sheetFormatPr defaultRowHeight="15" x14ac:dyDescent="0.25"/>
  <cols>
    <col min="1" max="1" width="5" bestFit="1" customWidth="1"/>
    <col min="2" max="4" width="13.7109375" bestFit="1" customWidth="1"/>
    <col min="5" max="5" width="2" customWidth="1"/>
    <col min="6" max="6" width="10" bestFit="1" customWidth="1"/>
    <col min="7" max="7" width="9" bestFit="1" customWidth="1"/>
    <col min="8" max="8" width="10" bestFit="1" customWidth="1"/>
    <col min="9" max="9" width="2.7109375" customWidth="1"/>
    <col min="10" max="12" width="6.140625" bestFit="1" customWidth="1"/>
    <col min="14" max="14" width="11.5703125" bestFit="1" customWidth="1"/>
  </cols>
  <sheetData>
    <row r="1" spans="1:12" x14ac:dyDescent="0.25">
      <c r="B1" s="61" t="s">
        <v>48</v>
      </c>
      <c r="C1" s="61"/>
      <c r="D1" s="61"/>
      <c r="F1" s="61" t="s">
        <v>46</v>
      </c>
      <c r="G1" s="61"/>
      <c r="H1" s="61"/>
      <c r="J1" s="61" t="s">
        <v>47</v>
      </c>
      <c r="K1" s="61"/>
      <c r="L1" s="61"/>
    </row>
    <row r="2" spans="1:12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2" x14ac:dyDescent="0.25">
      <c r="A3">
        <v>2025</v>
      </c>
      <c r="B3" s="1">
        <f>((((J3*Info!$X$3)+F3)*Info!$T$3*(1-Info!$W$3))+((Info!$V$3*J3)/Info!$U$3))*1000</f>
        <v>106426614.04312824</v>
      </c>
      <c r="C3" s="1">
        <f>((((K3*Info!$X$4)+G3)*Info!$T$4*(1-Info!$W$3))+((Info!$V$4*K3)/Info!$U$4))*1000</f>
        <v>39691752.281904906</v>
      </c>
      <c r="D3" s="1">
        <f t="shared" ref="D3:D28" si="0">SUM(B3:C3)</f>
        <v>146118366.32503313</v>
      </c>
      <c r="F3" s="42">
        <v>101186.31445463655</v>
      </c>
      <c r="G3" s="42">
        <v>35551.948321899326</v>
      </c>
      <c r="H3" s="1">
        <f t="shared" ref="H3:H28" si="1">SUM(F3:G3)</f>
        <v>136738.26277653588</v>
      </c>
      <c r="J3" s="42">
        <v>0</v>
      </c>
      <c r="K3" s="42">
        <v>0</v>
      </c>
      <c r="L3" s="1">
        <f t="shared" ref="L3:L28" si="2">SUM(J3:K3)</f>
        <v>0</v>
      </c>
    </row>
    <row r="4" spans="1:12" x14ac:dyDescent="0.25">
      <c r="A4">
        <v>2026</v>
      </c>
      <c r="B4" s="1">
        <f>((((J4*Info!$X$3)+F4)*Info!$T$3*(1-Info!$W$3))+((Info!$V$3*J4)/Info!$U$3))*1000</f>
        <v>101948075.71778522</v>
      </c>
      <c r="C4" s="1">
        <f>((((K4*Info!$X$4)+G4)*Info!$T$4*(1-Info!$W$3))+((Info!$V$4*K4)/Info!$U$4))*1000</f>
        <v>38021483.661665834</v>
      </c>
      <c r="D4" s="1">
        <f t="shared" si="0"/>
        <v>139969559.37945107</v>
      </c>
      <c r="F4" s="42">
        <v>96928.293175281957</v>
      </c>
      <c r="G4" s="42">
        <v>34055.886791315279</v>
      </c>
      <c r="H4" s="1">
        <f t="shared" si="1"/>
        <v>130984.17996659724</v>
      </c>
      <c r="J4" s="42">
        <v>0</v>
      </c>
      <c r="K4" s="42">
        <v>0</v>
      </c>
      <c r="L4" s="1">
        <f t="shared" si="2"/>
        <v>0</v>
      </c>
    </row>
    <row r="5" spans="1:12" x14ac:dyDescent="0.25">
      <c r="A5">
        <v>2027</v>
      </c>
      <c r="B5" s="1">
        <f>((((J5*Info!$X$3)+F5)*Info!$T$3*(1-Info!$W$3))+((Info!$V$3*J5)/Info!$U$3))*1000</f>
        <v>103355520.56160527</v>
      </c>
      <c r="C5" s="1">
        <f>((((K5*Info!$X$4)+G5)*Info!$T$4*(1-Info!$W$3))+((Info!$V$4*K5)/Info!$U$4))*1000</f>
        <v>38546389.509640209</v>
      </c>
      <c r="D5" s="1">
        <f t="shared" si="0"/>
        <v>141901910.07124549</v>
      </c>
      <c r="F5" s="42">
        <v>98266.437377507726</v>
      </c>
      <c r="G5" s="42">
        <v>34526.045565070279</v>
      </c>
      <c r="H5" s="1">
        <f t="shared" si="1"/>
        <v>132792.482942578</v>
      </c>
      <c r="J5" s="42">
        <v>0</v>
      </c>
      <c r="K5" s="42">
        <v>0</v>
      </c>
      <c r="L5" s="1">
        <f t="shared" si="2"/>
        <v>0</v>
      </c>
    </row>
    <row r="6" spans="1:12" x14ac:dyDescent="0.25">
      <c r="A6">
        <v>2028</v>
      </c>
      <c r="B6" s="1">
        <f>((((J6*Info!$X$3)+F6)*Info!$T$3*(1-Info!$W$3))+((Info!$V$3*J6)/Info!$U$3))*1000</f>
        <v>101518678.29766099</v>
      </c>
      <c r="C6" s="1">
        <f>((((K6*Info!$X$4)+G6)*Info!$T$4*(1-Info!$W$3))+((Info!$V$4*K6)/Info!$U$4))*1000</f>
        <v>37861340.109385274</v>
      </c>
      <c r="D6" s="1">
        <f t="shared" si="0"/>
        <v>139380018.40704626</v>
      </c>
      <c r="F6" s="42">
        <v>96520.038691482507</v>
      </c>
      <c r="G6" s="42">
        <v>33912.446026737103</v>
      </c>
      <c r="H6" s="1">
        <f t="shared" si="1"/>
        <v>130432.48471821961</v>
      </c>
      <c r="J6" s="42">
        <v>0</v>
      </c>
      <c r="K6" s="42">
        <v>0</v>
      </c>
      <c r="L6" s="1">
        <f t="shared" si="2"/>
        <v>0</v>
      </c>
    </row>
    <row r="7" spans="1:12" x14ac:dyDescent="0.25">
      <c r="A7">
        <v>2029</v>
      </c>
      <c r="B7" s="1">
        <f>((((J7*Info!$X$3)+F7)*Info!$T$3*(1-Info!$W$3))+((Info!$V$3*J7)/Info!$U$3))*1000</f>
        <v>98454711.393276453</v>
      </c>
      <c r="C7" s="1">
        <f>((((K7*Info!$X$4)+G7)*Info!$T$4*(1-Info!$W$3))+((Info!$V$4*K7)/Info!$U$4))*1000</f>
        <v>36718635.190486848</v>
      </c>
      <c r="D7" s="1">
        <f t="shared" si="0"/>
        <v>135173346.5837633</v>
      </c>
      <c r="F7" s="42">
        <v>93606.937288669709</v>
      </c>
      <c r="G7" s="42">
        <v>32888.923912235303</v>
      </c>
      <c r="H7" s="1">
        <f t="shared" si="1"/>
        <v>126495.86120090501</v>
      </c>
      <c r="J7" s="42">
        <v>0</v>
      </c>
      <c r="K7" s="42">
        <v>0</v>
      </c>
      <c r="L7" s="1">
        <f t="shared" si="2"/>
        <v>0</v>
      </c>
    </row>
    <row r="8" spans="1:12" x14ac:dyDescent="0.25">
      <c r="A8">
        <v>2030</v>
      </c>
      <c r="B8" s="1">
        <f>((((J8*Info!$X$3)+F8)*Info!$T$3*(1-Info!$W$3))+((Info!$V$3*J8)/Info!$U$3))*1000</f>
        <v>87490264.202332526</v>
      </c>
      <c r="C8" s="1">
        <f>((((K8*Info!$X$4)+G8)*Info!$T$4*(1-Info!$W$3))+((Info!$V$4*K8)/Info!$U$4))*1000</f>
        <v>32629450.114706695</v>
      </c>
      <c r="D8" s="1">
        <f t="shared" si="0"/>
        <v>120119714.31703922</v>
      </c>
      <c r="F8" s="42">
        <v>83182.364344589063</v>
      </c>
      <c r="G8" s="42">
        <v>29226.236121071834</v>
      </c>
      <c r="H8" s="1">
        <f t="shared" si="1"/>
        <v>112408.6004656609</v>
      </c>
      <c r="J8" s="42">
        <v>0</v>
      </c>
      <c r="K8" s="42">
        <v>0</v>
      </c>
      <c r="L8" s="1">
        <f t="shared" si="2"/>
        <v>0</v>
      </c>
    </row>
    <row r="9" spans="1:12" x14ac:dyDescent="0.25">
      <c r="A9">
        <v>2031</v>
      </c>
      <c r="B9" s="1">
        <f>((((J9*Info!$X$3)+F9)*Info!$T$3*(1-Info!$W$3))+((Info!$V$3*J9)/Info!$U$3))*1000</f>
        <v>89782512.56658332</v>
      </c>
      <c r="C9" s="1">
        <f>((((K9*Info!$X$4)+G9)*Info!$T$4*(1-Info!$W$3))+((Info!$V$4*K9)/Info!$U$4))*1000</f>
        <v>33484342.991459999</v>
      </c>
      <c r="D9" s="1">
        <f t="shared" si="0"/>
        <v>123266855.55804332</v>
      </c>
      <c r="F9" s="42">
        <v>85361.745563080258</v>
      </c>
      <c r="G9" s="42">
        <v>29991.964657298468</v>
      </c>
      <c r="H9" s="1">
        <f t="shared" si="1"/>
        <v>115353.71022037872</v>
      </c>
      <c r="J9" s="42">
        <v>0</v>
      </c>
      <c r="K9" s="42">
        <v>0</v>
      </c>
      <c r="L9" s="1">
        <f t="shared" si="2"/>
        <v>0</v>
      </c>
    </row>
    <row r="10" spans="1:12" x14ac:dyDescent="0.25">
      <c r="A10">
        <v>2032</v>
      </c>
      <c r="B10" s="1">
        <f>((((J10*Info!$X$3)+F10)*Info!$T$3*(1-Info!$W$3))+((Info!$V$3*J10)/Info!$U$3))*1000</f>
        <v>91929981.691470399</v>
      </c>
      <c r="C10" s="1">
        <f>((((K10*Info!$X$4)+G10)*Info!$T$4*(1-Info!$W$3))+((Info!$V$4*K10)/Info!$U$4))*1000</f>
        <v>34285240.523570873</v>
      </c>
      <c r="D10" s="1">
        <f t="shared" si="0"/>
        <v>126215222.21504128</v>
      </c>
      <c r="F10" s="42">
        <v>87403.476272133848</v>
      </c>
      <c r="G10" s="42">
        <v>30709.329501020002</v>
      </c>
      <c r="H10" s="1">
        <f t="shared" si="1"/>
        <v>118112.80577315384</v>
      </c>
      <c r="J10" s="42">
        <v>0</v>
      </c>
      <c r="K10" s="42">
        <v>0</v>
      </c>
      <c r="L10" s="1">
        <f t="shared" si="2"/>
        <v>0</v>
      </c>
    </row>
    <row r="11" spans="1:12" x14ac:dyDescent="0.25">
      <c r="A11">
        <v>2033</v>
      </c>
      <c r="B11" s="1">
        <f>((((J11*Info!$X$3)+F11)*Info!$T$3*(1-Info!$W$3))+((Info!$V$3*J11)/Info!$U$3))*1000</f>
        <v>102001175.78156485</v>
      </c>
      <c r="C11" s="1">
        <f>((((K11*Info!$X$4)+G11)*Info!$T$4*(1-Info!$W$3))+((Info!$V$4*K11)/Info!$U$4))*1000</f>
        <v>38041287.303796552</v>
      </c>
      <c r="D11" s="1">
        <f t="shared" si="0"/>
        <v>140042463.08536139</v>
      </c>
      <c r="F11" s="42">
        <v>96978.778665208258</v>
      </c>
      <c r="G11" s="42">
        <v>34073.624936424523</v>
      </c>
      <c r="H11" s="1">
        <f t="shared" si="1"/>
        <v>131052.40360163277</v>
      </c>
      <c r="J11" s="42">
        <v>0</v>
      </c>
      <c r="K11" s="42">
        <v>0</v>
      </c>
      <c r="L11" s="1">
        <f t="shared" si="2"/>
        <v>0</v>
      </c>
    </row>
    <row r="12" spans="1:12" x14ac:dyDescent="0.25">
      <c r="A12">
        <v>2034</v>
      </c>
      <c r="B12" s="1">
        <f>((((J12*Info!$X$3)+F12)*Info!$T$3*(1-Info!$W$3))+((Info!$V$3*J12)/Info!$U$3))*1000</f>
        <v>106046748.92843656</v>
      </c>
      <c r="C12" s="1">
        <f>((((K12*Info!$X$4)+G12)*Info!$T$4*(1-Info!$W$3))+((Info!$V$4*K12)/Info!$U$4))*1000</f>
        <v>39550081.778070509</v>
      </c>
      <c r="D12" s="1">
        <f t="shared" si="0"/>
        <v>145596830.70650709</v>
      </c>
      <c r="F12" s="42">
        <v>100825.15337391324</v>
      </c>
      <c r="G12" s="42">
        <v>35425.053888131682</v>
      </c>
      <c r="H12" s="1">
        <f t="shared" si="1"/>
        <v>136250.20726204492</v>
      </c>
      <c r="J12" s="42">
        <v>0</v>
      </c>
      <c r="K12" s="42">
        <v>0</v>
      </c>
      <c r="L12" s="1">
        <f t="shared" si="2"/>
        <v>0</v>
      </c>
    </row>
    <row r="13" spans="1:12" x14ac:dyDescent="0.25">
      <c r="A13">
        <v>2035</v>
      </c>
      <c r="B13" s="1">
        <f>((((J13*Info!$X$3)+F13)*Info!$T$3*(1-Info!$W$3))+((Info!$V$3*J13)/Info!$U$3))*1000</f>
        <v>111091402.05150498</v>
      </c>
      <c r="C13" s="1">
        <f>((((K13*Info!$X$4)+G13)*Info!$T$4*(1-Info!$W$3))+((Info!$V$4*K13)/Info!$U$4))*1000</f>
        <v>41431482.627935261</v>
      </c>
      <c r="D13" s="1">
        <f t="shared" si="0"/>
        <v>152522884.67944026</v>
      </c>
      <c r="F13" s="42">
        <v>105621.41473968883</v>
      </c>
      <c r="G13" s="42">
        <v>37110.226800431214</v>
      </c>
      <c r="H13" s="1">
        <f t="shared" si="1"/>
        <v>142731.64154012004</v>
      </c>
      <c r="J13" s="42">
        <v>0</v>
      </c>
      <c r="K13" s="42">
        <v>0</v>
      </c>
      <c r="L13" s="1">
        <f t="shared" si="2"/>
        <v>0</v>
      </c>
    </row>
    <row r="14" spans="1:12" x14ac:dyDescent="0.25">
      <c r="A14">
        <v>2036</v>
      </c>
      <c r="B14" s="1">
        <f>((((J14*Info!$X$3)+F14)*Info!$T$3*(1-Info!$W$3))+((Info!$V$3*J14)/Info!$U$3))*1000</f>
        <v>113965793.1513896</v>
      </c>
      <c r="C14" s="1">
        <f>((((K14*Info!$X$4)+G14)*Info!$T$4*(1-Info!$W$3))+((Info!$V$4*K14)/Info!$U$4))*1000</f>
        <v>42503485.345711283</v>
      </c>
      <c r="D14" s="1">
        <f t="shared" si="0"/>
        <v>156469278.49710089</v>
      </c>
      <c r="F14" s="42">
        <v>108354.27478896816</v>
      </c>
      <c r="G14" s="42">
        <v>38070.420871799623</v>
      </c>
      <c r="H14" s="1">
        <f t="shared" si="1"/>
        <v>146424.69566076779</v>
      </c>
      <c r="J14" s="42">
        <v>0</v>
      </c>
      <c r="K14" s="42">
        <v>0</v>
      </c>
      <c r="L14" s="1">
        <f t="shared" si="2"/>
        <v>0</v>
      </c>
    </row>
    <row r="15" spans="1:12" x14ac:dyDescent="0.25">
      <c r="A15">
        <v>2037</v>
      </c>
      <c r="B15" s="1">
        <f>((((J15*Info!$X$3)+F15)*Info!$T$3*(1-Info!$W$3))+((Info!$V$3*J15)/Info!$U$3))*1000</f>
        <v>115036177.80256079</v>
      </c>
      <c r="C15" s="1">
        <f>((((K15*Info!$X$4)+G15)*Info!$T$4*(1-Info!$W$3))+((Info!$V$4*K15)/Info!$U$4))*1000</f>
        <v>42902684.764039323</v>
      </c>
      <c r="D15" s="1">
        <f t="shared" si="0"/>
        <v>157938862.56660011</v>
      </c>
      <c r="F15" s="42">
        <v>109371.95517723018</v>
      </c>
      <c r="G15" s="42">
        <v>38427.984251459253</v>
      </c>
      <c r="H15" s="1">
        <f t="shared" si="1"/>
        <v>147799.93942868942</v>
      </c>
      <c r="J15" s="42">
        <v>0</v>
      </c>
      <c r="K15" s="42">
        <v>0</v>
      </c>
      <c r="L15" s="1">
        <f t="shared" si="2"/>
        <v>0</v>
      </c>
    </row>
    <row r="16" spans="1:12" x14ac:dyDescent="0.25">
      <c r="A16">
        <v>2038</v>
      </c>
      <c r="B16" s="1">
        <f>((((J16*Info!$X$3)+F16)*Info!$T$3*(1-Info!$W$3))+((Info!$V$3*J16)/Info!$U$3))*1000</f>
        <v>120927452.52373584</v>
      </c>
      <c r="C16" s="1">
        <f>((((K16*Info!$X$4)+G16)*Info!$T$4*(1-Info!$W$3))+((Info!$V$4*K16)/Info!$U$4))*1000</f>
        <v>45099832.713919312</v>
      </c>
      <c r="D16" s="1">
        <f t="shared" si="0"/>
        <v>166027285.23765516</v>
      </c>
      <c r="F16" s="42">
        <v>114973.15166210472</v>
      </c>
      <c r="G16" s="42">
        <v>40395.972205604361</v>
      </c>
      <c r="H16" s="1">
        <f t="shared" si="1"/>
        <v>155369.12386770907</v>
      </c>
      <c r="J16" s="42">
        <v>0</v>
      </c>
      <c r="K16" s="42">
        <v>0</v>
      </c>
      <c r="L16" s="1">
        <f t="shared" si="2"/>
        <v>0</v>
      </c>
    </row>
    <row r="17" spans="1:12" x14ac:dyDescent="0.25">
      <c r="A17">
        <v>2039</v>
      </c>
      <c r="B17" s="1">
        <f>((((J17*Info!$X$3)+F17)*Info!$T$3*(1-Info!$W$3))+((Info!$V$3*J17)/Info!$U$3))*1000</f>
        <v>127100240.6328273</v>
      </c>
      <c r="C17" s="1">
        <f>((((K17*Info!$X$4)+G17)*Info!$T$4*(1-Info!$W$3))+((Info!$V$4*K17)/Info!$U$4))*1000</f>
        <v>47401970.940504804</v>
      </c>
      <c r="D17" s="1">
        <f t="shared" si="0"/>
        <v>174502211.5733321</v>
      </c>
      <c r="F17" s="42">
        <v>120842.00020421145</v>
      </c>
      <c r="G17" s="42">
        <v>42458.000071749972</v>
      </c>
      <c r="H17" s="1">
        <f t="shared" si="1"/>
        <v>163300.00027596141</v>
      </c>
      <c r="J17" s="42">
        <v>0</v>
      </c>
      <c r="K17" s="42">
        <v>0</v>
      </c>
      <c r="L17" s="1">
        <f t="shared" si="2"/>
        <v>0</v>
      </c>
    </row>
    <row r="18" spans="1:12" x14ac:dyDescent="0.25">
      <c r="A18">
        <v>2040</v>
      </c>
      <c r="B18" s="1">
        <f>((((J18*Info!$X$3)+F18)*Info!$T$3*(1-Info!$W$3))+((Info!$V$3*J18)/Info!$U$3))*1000</f>
        <v>140075933.3052001</v>
      </c>
      <c r="C18" s="1">
        <f>((((K18*Info!$X$4)+G18)*Info!$T$4*(1-Info!$W$3))+((Info!$V$4*K18)/Info!$U$4))*1000</f>
        <v>52241249.008951485</v>
      </c>
      <c r="D18" s="1">
        <f t="shared" si="0"/>
        <v>192317182.31415159</v>
      </c>
      <c r="F18" s="42">
        <v>133178.78767807936</v>
      </c>
      <c r="G18" s="42">
        <v>46792.54702202788</v>
      </c>
      <c r="H18" s="1">
        <f t="shared" si="1"/>
        <v>179971.33470010723</v>
      </c>
      <c r="J18" s="42">
        <v>0</v>
      </c>
      <c r="K18" s="42">
        <v>0</v>
      </c>
      <c r="L18" s="1">
        <f t="shared" si="2"/>
        <v>0</v>
      </c>
    </row>
    <row r="19" spans="1:12" x14ac:dyDescent="0.25">
      <c r="A19">
        <v>2041</v>
      </c>
      <c r="B19" s="1">
        <f>((((J19*Info!$X$3)+F19)*Info!$T$3*(1-Info!$W$3))+((Info!$V$3*J19)/Info!$U$3))*1000</f>
        <v>152057055.24119622</v>
      </c>
      <c r="C19" s="1">
        <f>((((K19*Info!$X$4)+G19)*Info!$T$4*(1-Info!$W$3))+((Info!$V$4*K19)/Info!$U$4))*1000</f>
        <v>56709602.420534633</v>
      </c>
      <c r="D19" s="1">
        <f t="shared" si="0"/>
        <v>208766657.66173086</v>
      </c>
      <c r="F19" s="42">
        <v>144569.97570595145</v>
      </c>
      <c r="G19" s="42">
        <v>50794.856329118076</v>
      </c>
      <c r="H19" s="1">
        <f t="shared" si="1"/>
        <v>195364.83203506953</v>
      </c>
      <c r="J19" s="42">
        <v>0</v>
      </c>
      <c r="K19" s="42">
        <v>0</v>
      </c>
      <c r="L19" s="1">
        <f t="shared" si="2"/>
        <v>0</v>
      </c>
    </row>
    <row r="20" spans="1:12" x14ac:dyDescent="0.25">
      <c r="A20">
        <v>2042</v>
      </c>
      <c r="B20" s="1">
        <f>((((J20*Info!$X$3)+F20)*Info!$T$3*(1-Info!$W$3))+((Info!$V$3*J20)/Info!$U$3))*1000</f>
        <v>157448621.36324629</v>
      </c>
      <c r="C20" s="1">
        <f>((((K20*Info!$X$4)+G20)*Info!$T$4*(1-Info!$W$3))+((Info!$V$4*K20)/Info!$U$4))*1000</f>
        <v>58720384.299221486</v>
      </c>
      <c r="D20" s="1">
        <f t="shared" si="0"/>
        <v>216169005.66246778</v>
      </c>
      <c r="F20" s="42">
        <v>149696.06855343832</v>
      </c>
      <c r="G20" s="42">
        <v>52595.915978235083</v>
      </c>
      <c r="H20" s="1">
        <f t="shared" si="1"/>
        <v>202291.9845316734</v>
      </c>
      <c r="J20" s="42">
        <v>0</v>
      </c>
      <c r="K20" s="42">
        <v>0</v>
      </c>
      <c r="L20" s="1">
        <f t="shared" si="2"/>
        <v>0</v>
      </c>
    </row>
    <row r="21" spans="1:12" x14ac:dyDescent="0.25">
      <c r="A21">
        <v>2043</v>
      </c>
      <c r="B21" s="1">
        <f>((((J21*Info!$X$3)+F21)*Info!$T$3*(1-Info!$W$3))+((Info!$V$3*J21)/Info!$U$3))*1000</f>
        <v>162569791.20890298</v>
      </c>
      <c r="C21" s="1">
        <f>((((K21*Info!$X$4)+G21)*Info!$T$4*(1-Info!$W$3))+((Info!$V$4*K21)/Info!$U$4))*1000</f>
        <v>60630322.022364639</v>
      </c>
      <c r="D21" s="1">
        <f t="shared" si="0"/>
        <v>223200113.23126763</v>
      </c>
      <c r="F21" s="42">
        <v>154565.07906398815</v>
      </c>
      <c r="G21" s="42">
        <v>54306.649400860704</v>
      </c>
      <c r="H21" s="1">
        <f t="shared" si="1"/>
        <v>208871.72846484886</v>
      </c>
      <c r="J21" s="42">
        <v>0</v>
      </c>
      <c r="K21" s="42">
        <v>0</v>
      </c>
      <c r="L21" s="1">
        <f t="shared" si="2"/>
        <v>0</v>
      </c>
    </row>
    <row r="22" spans="1:12" x14ac:dyDescent="0.25">
      <c r="A22">
        <v>2044</v>
      </c>
      <c r="B22" s="1">
        <f>((((J22*Info!$X$3)+F22)*Info!$T$3*(1-Info!$W$3))+((Info!$V$3*J22)/Info!$U$3))*1000</f>
        <v>168752649.85413092</v>
      </c>
      <c r="C22" s="1">
        <f>((((K22*Info!$X$4)+G22)*Info!$T$4*(1-Info!$W$3))+((Info!$V$4*K22)/Info!$U$4))*1000</f>
        <v>62936216.050346889</v>
      </c>
      <c r="D22" s="1">
        <f t="shared" si="0"/>
        <v>231688865.9044778</v>
      </c>
      <c r="F22" s="42">
        <v>160443.50228293106</v>
      </c>
      <c r="G22" s="42">
        <v>56372.04134265145</v>
      </c>
      <c r="H22" s="1">
        <f t="shared" si="1"/>
        <v>216815.5436255825</v>
      </c>
      <c r="J22" s="42">
        <v>0</v>
      </c>
      <c r="K22" s="42">
        <v>0</v>
      </c>
      <c r="L22" s="1">
        <f t="shared" si="2"/>
        <v>0</v>
      </c>
    </row>
    <row r="23" spans="1:12" x14ac:dyDescent="0.25">
      <c r="A23">
        <v>2045</v>
      </c>
      <c r="B23" s="1">
        <f>((((J23*Info!$X$3)+F23)*Info!$T$3*(1-Info!$W$3))+((Info!$V$3*J23)/Info!$U$3))*1000</f>
        <v>179973685.85338259</v>
      </c>
      <c r="C23" s="1">
        <f>((((K23*Info!$X$4)+G23)*Info!$T$4*(1-Info!$W$3))+((Info!$V$4*K23)/Info!$U$4))*1000</f>
        <v>67121095.793379486</v>
      </c>
      <c r="D23" s="1">
        <f t="shared" si="0"/>
        <v>247094781.64676207</v>
      </c>
      <c r="F23" s="42">
        <v>171112.029956535</v>
      </c>
      <c r="G23" s="42">
        <v>60120.442957701489</v>
      </c>
      <c r="H23" s="1">
        <f t="shared" si="1"/>
        <v>231232.47291423648</v>
      </c>
      <c r="J23" s="42">
        <v>0</v>
      </c>
      <c r="K23" s="42">
        <v>0</v>
      </c>
      <c r="L23" s="1">
        <f t="shared" si="2"/>
        <v>0</v>
      </c>
    </row>
    <row r="24" spans="1:12" x14ac:dyDescent="0.25">
      <c r="A24">
        <v>2046</v>
      </c>
      <c r="B24" s="1">
        <f>((((J24*Info!$X$3)+F24)*Info!$T$3*(1-Info!$W$3))+((Info!$V$3*J24)/Info!$U$3))*1000</f>
        <v>184131725.87526566</v>
      </c>
      <c r="C24" s="1">
        <f>((((K24*Info!$X$4)+G24)*Info!$T$4*(1-Info!$W$3))+((Info!$V$4*K24)/Info!$U$4))*1000</f>
        <v>68671834.732231274</v>
      </c>
      <c r="D24" s="1">
        <f t="shared" si="0"/>
        <v>252803560.60749692</v>
      </c>
      <c r="F24" s="42">
        <v>175065.33382654935</v>
      </c>
      <c r="G24" s="42">
        <v>61509.441614733558</v>
      </c>
      <c r="H24" s="1">
        <f t="shared" si="1"/>
        <v>236574.77544128289</v>
      </c>
      <c r="J24" s="42">
        <v>0</v>
      </c>
      <c r="K24" s="42">
        <v>0</v>
      </c>
      <c r="L24" s="1">
        <f t="shared" si="2"/>
        <v>0</v>
      </c>
    </row>
    <row r="25" spans="1:12" x14ac:dyDescent="0.25">
      <c r="A25">
        <v>2047</v>
      </c>
      <c r="B25" s="1">
        <f>((((J25*Info!$X$3)+F25)*Info!$T$3*(1-Info!$W$3))+((Info!$V$3*J25)/Info!$U$3))*1000</f>
        <v>190833558.00181136</v>
      </c>
      <c r="C25" s="1">
        <f>((((K25*Info!$X$4)+G25)*Info!$T$4*(1-Info!$W$3))+((Info!$V$4*K25)/Info!$U$4))*1000</f>
        <v>71171279.659549609</v>
      </c>
      <c r="D25" s="1">
        <f t="shared" si="0"/>
        <v>262004837.66136098</v>
      </c>
      <c r="F25" s="42">
        <v>181437.1769888624</v>
      </c>
      <c r="G25" s="42">
        <v>63748.19732041112</v>
      </c>
      <c r="H25" s="1">
        <f t="shared" si="1"/>
        <v>245185.37430927352</v>
      </c>
      <c r="J25" s="42">
        <v>0</v>
      </c>
      <c r="K25" s="42">
        <v>0</v>
      </c>
      <c r="L25" s="1">
        <f t="shared" si="2"/>
        <v>0</v>
      </c>
    </row>
    <row r="26" spans="1:12" x14ac:dyDescent="0.25">
      <c r="A26">
        <v>2048</v>
      </c>
      <c r="B26" s="1">
        <f>((((J26*Info!$X$3)+F26)*Info!$T$3*(1-Info!$W$3))+((Info!$V$3*J26)/Info!$U$3))*1000</f>
        <v>204495088.23345172</v>
      </c>
      <c r="C26" s="1">
        <f>((((K26*Info!$X$4)+G26)*Info!$T$4*(1-Info!$W$3))+((Info!$V$4*K26)/Info!$U$4))*1000</f>
        <v>76266340.501439065</v>
      </c>
      <c r="D26" s="1">
        <f t="shared" si="0"/>
        <v>280761428.73489082</v>
      </c>
      <c r="F26" s="42">
        <v>194426.03232715308</v>
      </c>
      <c r="G26" s="42">
        <v>68311.849196026757</v>
      </c>
      <c r="H26" s="1">
        <f t="shared" si="1"/>
        <v>262737.88152317982</v>
      </c>
      <c r="J26" s="42">
        <v>0</v>
      </c>
      <c r="K26" s="42">
        <v>0</v>
      </c>
      <c r="L26" s="1">
        <f t="shared" si="2"/>
        <v>0</v>
      </c>
    </row>
    <row r="27" spans="1:12" x14ac:dyDescent="0.25">
      <c r="A27">
        <v>2049</v>
      </c>
      <c r="B27" s="1">
        <f>((((J27*Info!$X$3)+F27)*Info!$T$3*(1-Info!$W$3))+((Info!$V$3*J27)/Info!$U$3))*1000</f>
        <v>210097027.51587269</v>
      </c>
      <c r="C27" s="1">
        <f>((((K27*Info!$X$4)+G27)*Info!$T$4*(1-Info!$W$3))+((Info!$V$4*K27)/Info!$U$4))*1000</f>
        <v>78355580.944680274</v>
      </c>
      <c r="D27" s="1">
        <f t="shared" si="0"/>
        <v>288452608.46055293</v>
      </c>
      <c r="F27" s="42">
        <v>199752.13985094524</v>
      </c>
      <c r="G27" s="42">
        <v>70183.184271953738</v>
      </c>
      <c r="H27" s="1">
        <f t="shared" si="1"/>
        <v>269935.32412289898</v>
      </c>
      <c r="J27" s="42">
        <v>0</v>
      </c>
      <c r="K27" s="42">
        <v>0</v>
      </c>
      <c r="L27" s="1">
        <f t="shared" si="2"/>
        <v>0</v>
      </c>
    </row>
    <row r="28" spans="1:12" x14ac:dyDescent="0.25">
      <c r="A28">
        <v>2050</v>
      </c>
      <c r="B28" s="1">
        <f>((((J28*Info!$X$3)+F28)*Info!$T$3*(1-Info!$W$3))+((Info!$V$3*J28)/Info!$U$3))*1000</f>
        <v>215919685.01617083</v>
      </c>
      <c r="C28" s="1">
        <f>((((K28*Info!$X$4)+G28)*Info!$T$4*(1-Info!$W$3))+((Info!$V$4*K28)/Info!$U$4))*1000</f>
        <v>80527138.136479616</v>
      </c>
      <c r="D28" s="1">
        <f t="shared" si="0"/>
        <v>296446823.15265048</v>
      </c>
      <c r="F28" s="42">
        <v>205288.09773219531</v>
      </c>
      <c r="G28" s="42">
        <v>72128.25055455511</v>
      </c>
      <c r="H28" s="1">
        <f t="shared" si="1"/>
        <v>277416.34828675044</v>
      </c>
      <c r="J28" s="42">
        <v>0</v>
      </c>
      <c r="K28" s="42">
        <v>0</v>
      </c>
      <c r="L28" s="1">
        <f t="shared" si="2"/>
        <v>0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C5B17-1AA4-487B-81E0-8E6BD96234AA}">
  <sheetPr>
    <tabColor theme="2" tint="-9.9978637043366805E-2"/>
  </sheetPr>
  <dimension ref="A1:L28"/>
  <sheetViews>
    <sheetView workbookViewId="0"/>
  </sheetViews>
  <sheetFormatPr defaultRowHeight="15" x14ac:dyDescent="0.25"/>
  <cols>
    <col min="1" max="1" width="5" bestFit="1" customWidth="1"/>
    <col min="2" max="4" width="13.7109375" bestFit="1" customWidth="1"/>
    <col min="5" max="5" width="2" customWidth="1"/>
    <col min="6" max="6" width="10" bestFit="1" customWidth="1"/>
    <col min="7" max="7" width="9" bestFit="1" customWidth="1"/>
    <col min="8" max="8" width="10" bestFit="1" customWidth="1"/>
    <col min="9" max="9" width="2.7109375" customWidth="1"/>
    <col min="10" max="12" width="6.140625" bestFit="1" customWidth="1"/>
  </cols>
  <sheetData>
    <row r="1" spans="1:12" x14ac:dyDescent="0.25">
      <c r="B1" s="61" t="s">
        <v>48</v>
      </c>
      <c r="C1" s="61"/>
      <c r="D1" s="61"/>
      <c r="F1" s="61" t="s">
        <v>46</v>
      </c>
      <c r="G1" s="61"/>
      <c r="H1" s="61"/>
      <c r="J1" s="61" t="s">
        <v>47</v>
      </c>
      <c r="K1" s="61"/>
      <c r="L1" s="61"/>
    </row>
    <row r="2" spans="1:12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2" x14ac:dyDescent="0.25">
      <c r="A3">
        <v>2025</v>
      </c>
      <c r="B3" s="1">
        <f>((((J3*Info!$X$3)+F3)*Info!$T$3*(1-Info!$W$3))+((Info!$V$3*J3)/Info!$U$3))*1000</f>
        <v>105375119.99092078</v>
      </c>
      <c r="C3" s="1">
        <f>((((K3*Info!$X$4)+G3)*Info!$T$4*(1-Info!$W$3))+((Info!$V$4*K3)/Info!$U$4))*1000</f>
        <v>39299598.102977425</v>
      </c>
      <c r="D3" s="1">
        <f t="shared" ref="D3:D28" si="0">SUM(B3:C3)</f>
        <v>144674718.09389821</v>
      </c>
      <c r="F3" s="42">
        <v>100186.59451831755</v>
      </c>
      <c r="G3" s="42">
        <v>35200.695371300761</v>
      </c>
      <c r="H3" s="1">
        <f t="shared" ref="H3:H28" si="1">SUM(F3:G3)</f>
        <v>135387.28988961832</v>
      </c>
      <c r="J3" s="42">
        <v>0</v>
      </c>
      <c r="K3" s="42">
        <v>0</v>
      </c>
      <c r="L3" s="1">
        <f t="shared" ref="L3:L28" si="2">SUM(J3:K3)</f>
        <v>0</v>
      </c>
    </row>
    <row r="4" spans="1:12" x14ac:dyDescent="0.25">
      <c r="A4">
        <v>2026</v>
      </c>
      <c r="B4" s="1">
        <f>((((J4*Info!$X$3)+F4)*Info!$T$3*(1-Info!$W$3))+((Info!$V$3*J4)/Info!$U$3))*1000</f>
        <v>101031521.75830351</v>
      </c>
      <c r="C4" s="1">
        <f>((((K4*Info!$X$4)+G4)*Info!$T$4*(1-Info!$W$3))+((Info!$V$4*K4)/Info!$U$4))*1000</f>
        <v>37679655.322581366</v>
      </c>
      <c r="D4" s="1">
        <f t="shared" si="0"/>
        <v>138711177.08088487</v>
      </c>
      <c r="F4" s="42">
        <v>96056.869067763357</v>
      </c>
      <c r="G4" s="42">
        <v>33749.710753538478</v>
      </c>
      <c r="H4" s="1">
        <f t="shared" si="1"/>
        <v>129806.57982130183</v>
      </c>
      <c r="J4" s="42">
        <v>0</v>
      </c>
      <c r="K4" s="42">
        <v>0</v>
      </c>
      <c r="L4" s="1">
        <f t="shared" si="2"/>
        <v>0</v>
      </c>
    </row>
    <row r="5" spans="1:12" x14ac:dyDescent="0.25">
      <c r="A5">
        <v>2027</v>
      </c>
      <c r="B5" s="1">
        <f>((((J5*Info!$X$3)+F5)*Info!$T$3*(1-Info!$W$3))+((Info!$V$3*J5)/Info!$U$3))*1000</f>
        <v>101524577.54496814</v>
      </c>
      <c r="C5" s="1">
        <f>((((K5*Info!$X$4)+G5)*Info!$T$4*(1-Info!$W$3))+((Info!$V$4*K5)/Info!$U$4))*1000</f>
        <v>37863540.230707087</v>
      </c>
      <c r="D5" s="1">
        <f t="shared" si="0"/>
        <v>139388117.77567524</v>
      </c>
      <c r="F5" s="42">
        <v>96525.647467994218</v>
      </c>
      <c r="G5" s="42">
        <v>33914.416677943918</v>
      </c>
      <c r="H5" s="1">
        <f t="shared" si="1"/>
        <v>130440.06414593814</v>
      </c>
      <c r="J5" s="42">
        <v>0</v>
      </c>
      <c r="K5" s="42">
        <v>0</v>
      </c>
      <c r="L5" s="1">
        <f t="shared" si="2"/>
        <v>0</v>
      </c>
    </row>
    <row r="6" spans="1:12" x14ac:dyDescent="0.25">
      <c r="A6">
        <v>2028</v>
      </c>
      <c r="B6" s="1">
        <f>((((J6*Info!$X$3)+F6)*Info!$T$3*(1-Info!$W$3))+((Info!$V$3*J6)/Info!$U$3))*1000</f>
        <v>97562083.3715664</v>
      </c>
      <c r="C6" s="1">
        <f>((((K6*Info!$X$4)+G6)*Info!$T$4*(1-Info!$W$3))+((Info!$V$4*K6)/Info!$U$4))*1000</f>
        <v>36385730.017883644</v>
      </c>
      <c r="D6" s="1">
        <f t="shared" si="0"/>
        <v>133947813.38945004</v>
      </c>
      <c r="F6" s="42">
        <v>92758.261038768804</v>
      </c>
      <c r="G6" s="42">
        <v>32590.740364972822</v>
      </c>
      <c r="H6" s="1">
        <f t="shared" si="1"/>
        <v>125349.00140374163</v>
      </c>
      <c r="J6" s="42">
        <v>0</v>
      </c>
      <c r="K6" s="42">
        <v>0</v>
      </c>
      <c r="L6" s="1">
        <f t="shared" si="2"/>
        <v>0</v>
      </c>
    </row>
    <row r="7" spans="1:12" x14ac:dyDescent="0.25">
      <c r="A7">
        <v>2029</v>
      </c>
      <c r="B7" s="1">
        <f>((((J7*Info!$X$3)+F7)*Info!$T$3*(1-Info!$W$3))+((Info!$V$3*J7)/Info!$U$3))*1000</f>
        <v>92349941.68705985</v>
      </c>
      <c r="C7" s="1">
        <f>((((K7*Info!$X$4)+G7)*Info!$T$4*(1-Info!$W$3))+((Info!$V$4*K7)/Info!$U$4))*1000</f>
        <v>34441864.393108718</v>
      </c>
      <c r="D7" s="1">
        <f t="shared" si="0"/>
        <v>126791806.08016858</v>
      </c>
      <c r="F7" s="42">
        <v>87802.758017157335</v>
      </c>
      <c r="G7" s="42">
        <v>30849.61768170393</v>
      </c>
      <c r="H7" s="1">
        <f t="shared" si="1"/>
        <v>118652.37569886126</v>
      </c>
      <c r="J7" s="42">
        <v>0</v>
      </c>
      <c r="K7" s="42">
        <v>0</v>
      </c>
      <c r="L7" s="1">
        <f t="shared" si="2"/>
        <v>0</v>
      </c>
    </row>
    <row r="8" spans="1:12" x14ac:dyDescent="0.25">
      <c r="A8">
        <v>2030</v>
      </c>
      <c r="B8" s="1">
        <f>((((J8*Info!$X$3)+F8)*Info!$T$3*(1-Info!$W$3))+((Info!$V$3*J8)/Info!$U$3))*1000</f>
        <v>80411385.797736004</v>
      </c>
      <c r="C8" s="1">
        <f>((((K8*Info!$X$4)+G8)*Info!$T$4*(1-Info!$W$3))+((Info!$V$4*K8)/Info!$U$4))*1000</f>
        <v>29989385.967264116</v>
      </c>
      <c r="D8" s="1">
        <f t="shared" si="0"/>
        <v>110400771.76500012</v>
      </c>
      <c r="F8" s="42">
        <v>76452.040142567814</v>
      </c>
      <c r="G8" s="42">
        <v>26861.527617658961</v>
      </c>
      <c r="H8" s="1">
        <f t="shared" si="1"/>
        <v>103313.56776022678</v>
      </c>
      <c r="J8" s="42">
        <v>0</v>
      </c>
      <c r="K8" s="42">
        <v>0</v>
      </c>
      <c r="L8" s="1">
        <f t="shared" si="2"/>
        <v>0</v>
      </c>
    </row>
    <row r="9" spans="1:12" x14ac:dyDescent="0.25">
      <c r="A9">
        <v>2031</v>
      </c>
      <c r="B9" s="1">
        <f>((((J9*Info!$X$3)+F9)*Info!$T$3*(1-Info!$W$3))+((Info!$V$3*J9)/Info!$U$3))*1000</f>
        <v>83710712.116687283</v>
      </c>
      <c r="C9" s="1">
        <f>((((K9*Info!$X$4)+G9)*Info!$T$4*(1-Info!$W$3))+((Info!$V$4*K9)/Info!$U$4))*1000</f>
        <v>31219868.061676279</v>
      </c>
      <c r="D9" s="1">
        <f t="shared" si="0"/>
        <v>114930580.17836356</v>
      </c>
      <c r="F9" s="42">
        <v>79588.912187210473</v>
      </c>
      <c r="G9" s="42">
        <v>27963.671849560436</v>
      </c>
      <c r="H9" s="1">
        <f t="shared" si="1"/>
        <v>107552.58403677092</v>
      </c>
      <c r="J9" s="42">
        <v>0</v>
      </c>
      <c r="K9" s="42">
        <v>0</v>
      </c>
      <c r="L9" s="1">
        <f t="shared" si="2"/>
        <v>0</v>
      </c>
    </row>
    <row r="10" spans="1:12" x14ac:dyDescent="0.25">
      <c r="A10">
        <v>2032</v>
      </c>
      <c r="B10" s="1">
        <f>((((J10*Info!$X$3)+F10)*Info!$T$3*(1-Info!$W$3))+((Info!$V$3*J10)/Info!$U$3))*1000</f>
        <v>82840828.384012908</v>
      </c>
      <c r="C10" s="1">
        <f>((((K10*Info!$X$4)+G10)*Info!$T$4*(1-Info!$W$3))+((Info!$V$4*K10)/Info!$U$4))*1000</f>
        <v>30895445.360251442</v>
      </c>
      <c r="D10" s="1">
        <f t="shared" si="0"/>
        <v>113736273.74426435</v>
      </c>
      <c r="F10" s="42">
        <v>78761.860328944138</v>
      </c>
      <c r="G10" s="42">
        <v>27673.086061520913</v>
      </c>
      <c r="H10" s="1">
        <f t="shared" si="1"/>
        <v>106434.94639046505</v>
      </c>
      <c r="J10" s="42">
        <v>0</v>
      </c>
      <c r="K10" s="42">
        <v>0</v>
      </c>
      <c r="L10" s="1">
        <f t="shared" si="2"/>
        <v>0</v>
      </c>
    </row>
    <row r="11" spans="1:12" x14ac:dyDescent="0.25">
      <c r="A11">
        <v>2033</v>
      </c>
      <c r="B11" s="1">
        <f>((((J11*Info!$X$3)+F11)*Info!$T$3*(1-Info!$W$3))+((Info!$V$3*J11)/Info!$U$3))*1000</f>
        <v>92576653.197855681</v>
      </c>
      <c r="C11" s="1">
        <f>((((K11*Info!$X$4)+G11)*Info!$T$4*(1-Info!$W$3))+((Info!$V$4*K11)/Info!$U$4))*1000</f>
        <v>34526416.337252297</v>
      </c>
      <c r="D11" s="1">
        <f t="shared" si="0"/>
        <v>127103069.53510797</v>
      </c>
      <c r="F11" s="42">
        <v>88018.306566062369</v>
      </c>
      <c r="G11" s="42">
        <v>30925.350955643535</v>
      </c>
      <c r="H11" s="1">
        <f t="shared" si="1"/>
        <v>118943.6575217059</v>
      </c>
      <c r="J11" s="42">
        <v>0</v>
      </c>
      <c r="K11" s="42">
        <v>0</v>
      </c>
      <c r="L11" s="1">
        <f t="shared" si="2"/>
        <v>0</v>
      </c>
    </row>
    <row r="12" spans="1:12" x14ac:dyDescent="0.25">
      <c r="A12">
        <v>2034</v>
      </c>
      <c r="B12" s="1">
        <f>((((J12*Info!$X$3)+F12)*Info!$T$3*(1-Info!$W$3))+((Info!$V$3*J12)/Info!$U$3))*1000</f>
        <v>95539798.511439487</v>
      </c>
      <c r="C12" s="1">
        <f>((((K12*Info!$X$4)+G12)*Info!$T$4*(1-Info!$W$3))+((Info!$V$4*K12)/Info!$U$4))*1000</f>
        <v>35631519.894473389</v>
      </c>
      <c r="D12" s="1">
        <f t="shared" si="0"/>
        <v>131171318.40591288</v>
      </c>
      <c r="F12" s="42">
        <v>90835.550694054371</v>
      </c>
      <c r="G12" s="42">
        <v>31915.193487100187</v>
      </c>
      <c r="H12" s="1">
        <f t="shared" si="1"/>
        <v>122750.74418115456</v>
      </c>
      <c r="J12" s="42">
        <v>0</v>
      </c>
      <c r="K12" s="42">
        <v>0</v>
      </c>
      <c r="L12" s="1">
        <f t="shared" si="2"/>
        <v>0</v>
      </c>
    </row>
    <row r="13" spans="1:12" x14ac:dyDescent="0.25">
      <c r="A13">
        <v>2035</v>
      </c>
      <c r="B13" s="1">
        <f>((((J13*Info!$X$3)+F13)*Info!$T$3*(1-Info!$W$3))+((Info!$V$3*J13)/Info!$U$3))*1000</f>
        <v>97749845.701527491</v>
      </c>
      <c r="C13" s="1">
        <f>((((K13*Info!$X$4)+G13)*Info!$T$4*(1-Info!$W$3))+((Info!$V$4*K13)/Info!$U$4))*1000</f>
        <v>36455755.884587146</v>
      </c>
      <c r="D13" s="1">
        <f t="shared" si="0"/>
        <v>134205601.58611465</v>
      </c>
      <c r="F13" s="42">
        <v>92936.778210746837</v>
      </c>
      <c r="G13" s="42">
        <v>32653.46261458673</v>
      </c>
      <c r="H13" s="1">
        <f t="shared" si="1"/>
        <v>125590.24082533357</v>
      </c>
      <c r="J13" s="42">
        <v>0</v>
      </c>
      <c r="K13" s="42">
        <v>0</v>
      </c>
      <c r="L13" s="1">
        <f t="shared" si="2"/>
        <v>0</v>
      </c>
    </row>
    <row r="14" spans="1:12" x14ac:dyDescent="0.25">
      <c r="A14">
        <v>2036</v>
      </c>
      <c r="B14" s="1">
        <f>((((J14*Info!$X$3)+F14)*Info!$T$3*(1-Info!$W$3))+((Info!$V$3*J14)/Info!$U$3))*1000</f>
        <v>101453400.17444134</v>
      </c>
      <c r="C14" s="1">
        <f>((((K14*Info!$X$4)+G14)*Info!$T$4*(1-Info!$W$3))+((Info!$V$4*K14)/Info!$U$4))*1000</f>
        <v>37836994.666099697</v>
      </c>
      <c r="D14" s="1">
        <f t="shared" si="0"/>
        <v>139290394.84054103</v>
      </c>
      <c r="F14" s="42">
        <v>96457.974772955175</v>
      </c>
      <c r="G14" s="42">
        <v>33890.63978509236</v>
      </c>
      <c r="H14" s="1">
        <f t="shared" si="1"/>
        <v>130348.61455804753</v>
      </c>
      <c r="J14" s="42">
        <v>0</v>
      </c>
      <c r="K14" s="42">
        <v>0</v>
      </c>
      <c r="L14" s="1">
        <f t="shared" si="2"/>
        <v>0</v>
      </c>
    </row>
    <row r="15" spans="1:12" x14ac:dyDescent="0.25">
      <c r="A15">
        <v>2037</v>
      </c>
      <c r="B15" s="1">
        <f>((((J15*Info!$X$3)+F15)*Info!$T$3*(1-Info!$W$3))+((Info!$V$3*J15)/Info!$U$3))*1000</f>
        <v>100705326.11197005</v>
      </c>
      <c r="C15" s="1">
        <f>((((K15*Info!$X$4)+G15)*Info!$T$4*(1-Info!$W$3))+((Info!$V$4*K15)/Info!$U$4))*1000</f>
        <v>37558000.82002943</v>
      </c>
      <c r="D15" s="1">
        <f t="shared" si="0"/>
        <v>138263326.93199947</v>
      </c>
      <c r="F15" s="42">
        <v>95746.734844849387</v>
      </c>
      <c r="G15" s="42">
        <v>33640.744675217356</v>
      </c>
      <c r="H15" s="1">
        <f t="shared" si="1"/>
        <v>129387.47952006674</v>
      </c>
      <c r="J15" s="42">
        <v>0</v>
      </c>
      <c r="K15" s="42">
        <v>0</v>
      </c>
      <c r="L15" s="1">
        <f t="shared" si="2"/>
        <v>0</v>
      </c>
    </row>
    <row r="16" spans="1:12" x14ac:dyDescent="0.25">
      <c r="A16">
        <v>2038</v>
      </c>
      <c r="B16" s="1">
        <f>((((J16*Info!$X$3)+F16)*Info!$T$3*(1-Info!$W$3))+((Info!$V$3*J16)/Info!$U$3))*1000</f>
        <v>100142031.38593401</v>
      </c>
      <c r="C16" s="1">
        <f>((((K16*Info!$X$4)+G16)*Info!$T$4*(1-Info!$W$3))+((Info!$V$4*K16)/Info!$U$4))*1000</f>
        <v>37347920.334724635</v>
      </c>
      <c r="D16" s="1">
        <f t="shared" si="0"/>
        <v>137489951.72065866</v>
      </c>
      <c r="F16" s="42">
        <v>95211.175973679972</v>
      </c>
      <c r="G16" s="42">
        <v>33452.575342103773</v>
      </c>
      <c r="H16" s="1">
        <f t="shared" si="1"/>
        <v>128663.75131578374</v>
      </c>
      <c r="J16" s="42">
        <v>0</v>
      </c>
      <c r="K16" s="42">
        <v>0</v>
      </c>
      <c r="L16" s="1">
        <f t="shared" si="2"/>
        <v>0</v>
      </c>
    </row>
    <row r="17" spans="1:12" x14ac:dyDescent="0.25">
      <c r="A17">
        <v>2039</v>
      </c>
      <c r="B17" s="1">
        <f>((((J17*Info!$X$3)+F17)*Info!$T$3*(1-Info!$W$3))+((Info!$V$3*J17)/Info!$U$3))*1000</f>
        <v>106204267.14679964</v>
      </c>
      <c r="C17" s="1">
        <f>((((K17*Info!$X$4)+G17)*Info!$T$4*(1-Info!$W$3))+((Info!$V$4*K17)/Info!$U$4))*1000</f>
        <v>39608828.118535876</v>
      </c>
      <c r="D17" s="1">
        <f t="shared" si="0"/>
        <v>145813095.2653355</v>
      </c>
      <c r="F17" s="42">
        <v>100974.9156126063</v>
      </c>
      <c r="G17" s="42">
        <v>35477.673053077888</v>
      </c>
      <c r="H17" s="1">
        <f t="shared" si="1"/>
        <v>136452.58866568419</v>
      </c>
      <c r="J17" s="42">
        <v>0</v>
      </c>
      <c r="K17" s="42">
        <v>0</v>
      </c>
      <c r="L17" s="1">
        <f t="shared" si="2"/>
        <v>0</v>
      </c>
    </row>
    <row r="18" spans="1:12" x14ac:dyDescent="0.25">
      <c r="A18">
        <v>2040</v>
      </c>
      <c r="B18" s="1">
        <f>((((J18*Info!$X$3)+F18)*Info!$T$3*(1-Info!$W$3))+((Info!$V$3*J18)/Info!$U$3))*1000</f>
        <v>116194029.47723164</v>
      </c>
      <c r="C18" s="1">
        <f>((((K18*Info!$X$4)+G18)*Info!$T$4*(1-Info!$W$3))+((Info!$V$4*K18)/Info!$U$4))*1000</f>
        <v>43334504.964873679</v>
      </c>
      <c r="D18" s="1">
        <f t="shared" si="0"/>
        <v>159528534.44210532</v>
      </c>
      <c r="F18" s="42">
        <v>110472.79583347426</v>
      </c>
      <c r="G18" s="42">
        <v>38814.766103653121</v>
      </c>
      <c r="H18" s="1">
        <f t="shared" si="1"/>
        <v>149287.56193712738</v>
      </c>
      <c r="J18" s="42">
        <v>0</v>
      </c>
      <c r="K18" s="42">
        <v>0</v>
      </c>
      <c r="L18" s="1">
        <f t="shared" si="2"/>
        <v>0</v>
      </c>
    </row>
    <row r="19" spans="1:12" x14ac:dyDescent="0.25">
      <c r="A19">
        <v>2041</v>
      </c>
      <c r="B19" s="1">
        <f>((((J19*Info!$X$3)+F19)*Info!$T$3*(1-Info!$W$3))+((Info!$V$3*J19)/Info!$U$3))*1000</f>
        <v>121937603.1813947</v>
      </c>
      <c r="C19" s="1">
        <f>((((K19*Info!$X$4)+G19)*Info!$T$4*(1-Info!$W$3))+((Info!$V$4*K19)/Info!$U$4))*1000</f>
        <v>45476567.89460402</v>
      </c>
      <c r="D19" s="1">
        <f t="shared" si="0"/>
        <v>167414171.07599872</v>
      </c>
      <c r="F19" s="42">
        <v>115933.56389556173</v>
      </c>
      <c r="G19" s="42">
        <v>40733.414341683856</v>
      </c>
      <c r="H19" s="1">
        <f t="shared" si="1"/>
        <v>156666.97823724558</v>
      </c>
      <c r="J19" s="42">
        <v>0</v>
      </c>
      <c r="K19" s="42">
        <v>0</v>
      </c>
      <c r="L19" s="1">
        <f t="shared" si="2"/>
        <v>0</v>
      </c>
    </row>
    <row r="20" spans="1:12" x14ac:dyDescent="0.25">
      <c r="A20">
        <v>2042</v>
      </c>
      <c r="B20" s="1">
        <f>((((J20*Info!$X$3)+F20)*Info!$T$3*(1-Info!$W$3))+((Info!$V$3*J20)/Info!$U$3))*1000</f>
        <v>128107725.16199826</v>
      </c>
      <c r="C20" s="1">
        <f>((((K20*Info!$X$4)+G20)*Info!$T$4*(1-Info!$W$3))+((Info!$V$4*K20)/Info!$U$4))*1000</f>
        <v>47777711.789908342</v>
      </c>
      <c r="D20" s="1">
        <f t="shared" si="0"/>
        <v>175885436.95190659</v>
      </c>
      <c r="F20" s="42">
        <v>121799.87758566761</v>
      </c>
      <c r="G20" s="42">
        <v>42794.551584153487</v>
      </c>
      <c r="H20" s="1">
        <f t="shared" si="1"/>
        <v>164594.42916982109</v>
      </c>
      <c r="J20" s="42">
        <v>0</v>
      </c>
      <c r="K20" s="42">
        <v>0</v>
      </c>
      <c r="L20" s="1">
        <f t="shared" si="2"/>
        <v>0</v>
      </c>
    </row>
    <row r="21" spans="1:12" x14ac:dyDescent="0.25">
      <c r="A21">
        <v>2043</v>
      </c>
      <c r="B21" s="1">
        <f>((((J21*Info!$X$3)+F21)*Info!$T$3*(1-Info!$W$3))+((Info!$V$3*J21)/Info!$U$3))*1000</f>
        <v>128920160.24244834</v>
      </c>
      <c r="C21" s="1">
        <f>((((K21*Info!$X$4)+G21)*Info!$T$4*(1-Info!$W$3))+((Info!$V$4*K21)/Info!$U$4))*1000</f>
        <v>48080709.045324974</v>
      </c>
      <c r="D21" s="1">
        <f t="shared" si="0"/>
        <v>177000869.28777331</v>
      </c>
      <c r="F21" s="42">
        <v>122572.30948405615</v>
      </c>
      <c r="G21" s="42">
        <v>43065.946575479189</v>
      </c>
      <c r="H21" s="1">
        <f t="shared" si="1"/>
        <v>165638.25605953534</v>
      </c>
      <c r="J21" s="42">
        <v>0</v>
      </c>
      <c r="K21" s="42">
        <v>0</v>
      </c>
      <c r="L21" s="1">
        <f t="shared" si="2"/>
        <v>0</v>
      </c>
    </row>
    <row r="22" spans="1:12" x14ac:dyDescent="0.25">
      <c r="A22">
        <v>2044</v>
      </c>
      <c r="B22" s="1">
        <f>((((J22*Info!$X$3)+F22)*Info!$T$3*(1-Info!$W$3))+((Info!$V$3*J22)/Info!$U$3))*1000</f>
        <v>133618842.65601414</v>
      </c>
      <c r="C22" s="1">
        <f>((((K22*Info!$X$4)+G22)*Info!$T$4*(1-Info!$W$3))+((Info!$V$4*K22)/Info!$U$4))*1000</f>
        <v>49833080.29275582</v>
      </c>
      <c r="D22" s="1">
        <f t="shared" si="0"/>
        <v>183451922.94876996</v>
      </c>
      <c r="F22" s="42">
        <v>127039.63526056609</v>
      </c>
      <c r="G22" s="42">
        <v>44635.547523982685</v>
      </c>
      <c r="H22" s="1">
        <f t="shared" si="1"/>
        <v>171675.18278454879</v>
      </c>
      <c r="J22" s="42">
        <v>0</v>
      </c>
      <c r="K22" s="42">
        <v>0</v>
      </c>
      <c r="L22" s="1">
        <f t="shared" si="2"/>
        <v>0</v>
      </c>
    </row>
    <row r="23" spans="1:12" x14ac:dyDescent="0.25">
      <c r="A23">
        <v>2045</v>
      </c>
      <c r="B23" s="1">
        <f>((((J23*Info!$X$3)+F23)*Info!$T$3*(1-Info!$W$3))+((Info!$V$3*J23)/Info!$U$3))*1000</f>
        <v>136476192.99695376</v>
      </c>
      <c r="C23" s="1">
        <f>((((K23*Info!$X$4)+G23)*Info!$T$4*(1-Info!$W$3))+((Info!$V$4*K23)/Info!$U$4))*1000</f>
        <v>50898727.668037646</v>
      </c>
      <c r="D23" s="1">
        <f t="shared" si="0"/>
        <v>187374920.66499141</v>
      </c>
      <c r="F23" s="42">
        <v>129756.29361435167</v>
      </c>
      <c r="G23" s="42">
        <v>45590.049107745188</v>
      </c>
      <c r="H23" s="1">
        <f t="shared" si="1"/>
        <v>175346.34272209686</v>
      </c>
      <c r="J23" s="42">
        <v>0</v>
      </c>
      <c r="K23" s="42">
        <v>0</v>
      </c>
      <c r="L23" s="1">
        <f t="shared" si="2"/>
        <v>0</v>
      </c>
    </row>
    <row r="24" spans="1:12" x14ac:dyDescent="0.25">
      <c r="A24">
        <v>2046</v>
      </c>
      <c r="B24" s="1">
        <f>((((J24*Info!$X$3)+F24)*Info!$T$3*(1-Info!$W$3))+((Info!$V$3*J24)/Info!$U$3))*1000</f>
        <v>137360397.17623857</v>
      </c>
      <c r="C24" s="1">
        <f>((((K24*Info!$X$4)+G24)*Info!$T$4*(1-Info!$W$3))+((Info!$V$4*K24)/Info!$U$4))*1000</f>
        <v>51228491.172837064</v>
      </c>
      <c r="D24" s="1">
        <f t="shared" si="0"/>
        <v>188588888.34907562</v>
      </c>
      <c r="F24" s="42">
        <v>130596.96080020201</v>
      </c>
      <c r="G24" s="42">
        <v>45885.418659530435</v>
      </c>
      <c r="H24" s="1">
        <f t="shared" si="1"/>
        <v>176482.37945973244</v>
      </c>
      <c r="J24" s="42">
        <v>0</v>
      </c>
      <c r="K24" s="42">
        <v>0</v>
      </c>
      <c r="L24" s="1">
        <f t="shared" si="2"/>
        <v>0</v>
      </c>
    </row>
    <row r="25" spans="1:12" x14ac:dyDescent="0.25">
      <c r="A25">
        <v>2047</v>
      </c>
      <c r="B25" s="1">
        <f>((((J25*Info!$X$3)+F25)*Info!$T$3*(1-Info!$W$3))+((Info!$V$3*J25)/Info!$U$3))*1000</f>
        <v>145353757.54439858</v>
      </c>
      <c r="C25" s="1">
        <f>((((K25*Info!$X$4)+G25)*Info!$T$4*(1-Info!$W$3))+((Info!$V$4*K25)/Info!$U$4))*1000</f>
        <v>54209610.909526549</v>
      </c>
      <c r="D25" s="1">
        <f t="shared" si="0"/>
        <v>199563368.45392513</v>
      </c>
      <c r="F25" s="42">
        <v>138196.73913604292</v>
      </c>
      <c r="G25" s="42">
        <v>48555.61104779887</v>
      </c>
      <c r="H25" s="1">
        <f t="shared" si="1"/>
        <v>186752.35018384177</v>
      </c>
      <c r="J25" s="42">
        <v>0</v>
      </c>
      <c r="K25" s="42">
        <v>0</v>
      </c>
      <c r="L25" s="1">
        <f t="shared" si="2"/>
        <v>0</v>
      </c>
    </row>
    <row r="26" spans="1:12" x14ac:dyDescent="0.25">
      <c r="A26">
        <v>2048</v>
      </c>
      <c r="B26" s="1">
        <f>((((J26*Info!$X$3)+F26)*Info!$T$3*(1-Info!$W$3))+((Info!$V$3*J26)/Info!$U$3))*1000</f>
        <v>153552012.21370554</v>
      </c>
      <c r="C26" s="1">
        <f>((((K26*Info!$X$4)+G26)*Info!$T$4*(1-Info!$W$3))+((Info!$V$4*K26)/Info!$U$4))*1000</f>
        <v>57267145.872973152</v>
      </c>
      <c r="D26" s="1">
        <f t="shared" si="0"/>
        <v>210819158.08667868</v>
      </c>
      <c r="F26" s="42">
        <v>145991.3230604316</v>
      </c>
      <c r="G26" s="42">
        <v>51294.248642854349</v>
      </c>
      <c r="H26" s="1">
        <f t="shared" si="1"/>
        <v>197285.57170328597</v>
      </c>
      <c r="J26" s="42">
        <v>0</v>
      </c>
      <c r="K26" s="42">
        <v>0</v>
      </c>
      <c r="L26" s="1">
        <f t="shared" si="2"/>
        <v>0</v>
      </c>
    </row>
    <row r="27" spans="1:12" x14ac:dyDescent="0.25">
      <c r="A27">
        <v>2049</v>
      </c>
      <c r="B27" s="1">
        <f>((((J27*Info!$X$3)+F27)*Info!$T$3*(1-Info!$W$3))+((Info!$V$3*J27)/Info!$U$3))*1000</f>
        <v>151373542.88944364</v>
      </c>
      <c r="C27" s="1">
        <f>((((K27*Info!$X$4)+G27)*Info!$T$4*(1-Info!$W$3))+((Info!$V$4*K27)/Info!$U$4))*1000</f>
        <v>56454686.832067348</v>
      </c>
      <c r="D27" s="1">
        <f t="shared" si="0"/>
        <v>207828229.72151098</v>
      </c>
      <c r="F27" s="42">
        <v>143920.11855903483</v>
      </c>
      <c r="G27" s="42">
        <v>50566.52814236359</v>
      </c>
      <c r="H27" s="1">
        <f t="shared" si="1"/>
        <v>194486.64670139842</v>
      </c>
      <c r="J27" s="42">
        <v>0</v>
      </c>
      <c r="K27" s="42">
        <v>0</v>
      </c>
      <c r="L27" s="1">
        <f t="shared" si="2"/>
        <v>0</v>
      </c>
    </row>
    <row r="28" spans="1:12" x14ac:dyDescent="0.25">
      <c r="A28">
        <v>2050</v>
      </c>
      <c r="B28" s="1">
        <f>((((J28*Info!$X$3)+F28)*Info!$T$3*(1-Info!$W$3))+((Info!$V$3*J28)/Info!$U$3))*1000</f>
        <v>157049761.22111458</v>
      </c>
      <c r="C28" s="1">
        <f>((((K28*Info!$X$4)+G28)*Info!$T$4*(1-Info!$W$3))+((Info!$V$4*K28)/Info!$U$4))*1000</f>
        <v>58571629.60943871</v>
      </c>
      <c r="D28" s="1">
        <f t="shared" si="0"/>
        <v>215621390.83055329</v>
      </c>
      <c r="F28" s="42">
        <v>149316.84773420973</v>
      </c>
      <c r="G28" s="42">
        <v>52462.676230938552</v>
      </c>
      <c r="H28" s="1">
        <f t="shared" si="1"/>
        <v>201779.52396514828</v>
      </c>
      <c r="J28" s="42">
        <v>0</v>
      </c>
      <c r="K28" s="42">
        <v>0</v>
      </c>
      <c r="L28" s="1">
        <f t="shared" si="2"/>
        <v>0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E34B-148B-4366-AC45-46CC20AF7469}">
  <sheetPr>
    <tabColor theme="2" tint="-9.9978637043366805E-2"/>
  </sheetPr>
  <dimension ref="A1:L28"/>
  <sheetViews>
    <sheetView workbookViewId="0"/>
  </sheetViews>
  <sheetFormatPr defaultRowHeight="15" x14ac:dyDescent="0.25"/>
  <cols>
    <col min="1" max="1" width="5" bestFit="1" customWidth="1"/>
    <col min="2" max="4" width="13.7109375" bestFit="1" customWidth="1"/>
    <col min="5" max="5" width="2" customWidth="1"/>
    <col min="6" max="6" width="10" bestFit="1" customWidth="1"/>
    <col min="7" max="7" width="9" bestFit="1" customWidth="1"/>
    <col min="8" max="8" width="10" bestFit="1" customWidth="1"/>
    <col min="9" max="9" width="2.7109375" customWidth="1"/>
    <col min="10" max="12" width="6.140625" bestFit="1" customWidth="1"/>
  </cols>
  <sheetData>
    <row r="1" spans="1:12" x14ac:dyDescent="0.25">
      <c r="B1" s="61" t="s">
        <v>48</v>
      </c>
      <c r="C1" s="61"/>
      <c r="D1" s="61"/>
      <c r="F1" s="61" t="s">
        <v>46</v>
      </c>
      <c r="G1" s="61"/>
      <c r="H1" s="61"/>
      <c r="J1" s="61" t="s">
        <v>47</v>
      </c>
      <c r="K1" s="61"/>
      <c r="L1" s="61"/>
    </row>
    <row r="2" spans="1:12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2" x14ac:dyDescent="0.25">
      <c r="A3">
        <v>2025</v>
      </c>
      <c r="B3" s="1">
        <f>((((J3*Info!$X$3)+F3)*Info!$T$3*(1-Info!$W$3))+((Info!$V$3*J3)/Info!$U$3))*1000</f>
        <v>106466952.40143453</v>
      </c>
      <c r="C3" s="1">
        <f>((((K3*Info!$X$4)+G3)*Info!$T$4*(1-Info!$W$3))+((Info!$V$4*K3)/Info!$U$4))*1000</f>
        <v>39706796.452385649</v>
      </c>
      <c r="D3" s="1">
        <f t="shared" ref="D3:D28" si="0">SUM(B3:C3)</f>
        <v>146173748.85382017</v>
      </c>
      <c r="F3" s="42">
        <v>101224.66660785371</v>
      </c>
      <c r="G3" s="42">
        <v>35565.423402759414</v>
      </c>
      <c r="H3" s="1">
        <f t="shared" ref="H3:H28" si="1">SUM(F3:G3)</f>
        <v>136790.09001061312</v>
      </c>
      <c r="J3" s="42">
        <v>0</v>
      </c>
      <c r="K3" s="42">
        <v>0</v>
      </c>
      <c r="L3" s="1">
        <f t="shared" ref="L3:L28" si="2">SUM(J3:K3)</f>
        <v>0</v>
      </c>
    </row>
    <row r="4" spans="1:12" x14ac:dyDescent="0.25">
      <c r="A4">
        <v>2026</v>
      </c>
      <c r="B4" s="1">
        <f>((((J4*Info!$X$3)+F4)*Info!$T$3*(1-Info!$W$3))+((Info!$V$3*J4)/Info!$U$3))*1000</f>
        <v>102396971.25263038</v>
      </c>
      <c r="C4" s="1">
        <f>((((K4*Info!$X$4)+G4)*Info!$T$4*(1-Info!$W$3))+((Info!$V$4*K4)/Info!$U$4))*1000</f>
        <v>38188899.026043653</v>
      </c>
      <c r="D4" s="1">
        <f t="shared" si="0"/>
        <v>140585870.27867404</v>
      </c>
      <c r="F4" s="42">
        <v>97355.085713544206</v>
      </c>
      <c r="G4" s="42">
        <v>34205.840926380399</v>
      </c>
      <c r="H4" s="1">
        <f t="shared" si="1"/>
        <v>131560.92663992461</v>
      </c>
      <c r="J4" s="42">
        <v>0</v>
      </c>
      <c r="K4" s="42">
        <v>0</v>
      </c>
      <c r="L4" s="1">
        <f t="shared" si="2"/>
        <v>0</v>
      </c>
    </row>
    <row r="5" spans="1:12" x14ac:dyDescent="0.25">
      <c r="A5">
        <v>2027</v>
      </c>
      <c r="B5" s="1">
        <f>((((J5*Info!$X$3)+F5)*Info!$T$3*(1-Info!$W$3))+((Info!$V$3*J5)/Info!$U$3))*1000</f>
        <v>104403378.3057415</v>
      </c>
      <c r="C5" s="1">
        <f>((((K5*Info!$X$4)+G5)*Info!$T$4*(1-Info!$W$3))+((Info!$V$4*K5)/Info!$U$4))*1000</f>
        <v>38937187.529297933</v>
      </c>
      <c r="D5" s="1">
        <f t="shared" si="0"/>
        <v>143340565.83503944</v>
      </c>
      <c r="F5" s="42">
        <v>99262.700052546192</v>
      </c>
      <c r="G5" s="42">
        <v>34876.083802245965</v>
      </c>
      <c r="H5" s="1">
        <f t="shared" si="1"/>
        <v>134138.78385479216</v>
      </c>
      <c r="J5" s="42">
        <v>0</v>
      </c>
      <c r="K5" s="42">
        <v>0</v>
      </c>
      <c r="L5" s="1">
        <f t="shared" si="2"/>
        <v>0</v>
      </c>
    </row>
    <row r="6" spans="1:12" x14ac:dyDescent="0.25">
      <c r="A6">
        <v>2028</v>
      </c>
      <c r="B6" s="1">
        <f>((((J6*Info!$X$3)+F6)*Info!$T$3*(1-Info!$W$3))+((Info!$V$3*J6)/Info!$U$3))*1000</f>
        <v>103918602.97639026</v>
      </c>
      <c r="C6" s="1">
        <f>((((K6*Info!$X$4)+G6)*Info!$T$4*(1-Info!$W$3))+((Info!$V$4*K6)/Info!$U$4))*1000</f>
        <v>38756390.813570499</v>
      </c>
      <c r="D6" s="1">
        <f t="shared" si="0"/>
        <v>142674993.78996074</v>
      </c>
      <c r="F6" s="42">
        <v>98801.794391339063</v>
      </c>
      <c r="G6" s="42">
        <v>34714.143975335348</v>
      </c>
      <c r="H6" s="1">
        <f t="shared" si="1"/>
        <v>133515.93836667441</v>
      </c>
      <c r="J6" s="42">
        <v>0</v>
      </c>
      <c r="K6" s="42">
        <v>0</v>
      </c>
      <c r="L6" s="1">
        <f t="shared" si="2"/>
        <v>0</v>
      </c>
    </row>
    <row r="7" spans="1:12" x14ac:dyDescent="0.25">
      <c r="A7">
        <v>2029</v>
      </c>
      <c r="B7" s="1">
        <f>((((J7*Info!$X$3)+F7)*Info!$T$3*(1-Info!$W$3))+((Info!$V$3*J7)/Info!$U$3))*1000</f>
        <v>102025498.06241412</v>
      </c>
      <c r="C7" s="1">
        <f>((((K7*Info!$X$4)+G7)*Info!$T$4*(1-Info!$W$3))+((Info!$V$4*K7)/Info!$U$4))*1000</f>
        <v>38050358.28622967</v>
      </c>
      <c r="D7" s="1">
        <f t="shared" si="0"/>
        <v>140075856.34864378</v>
      </c>
      <c r="F7" s="42">
        <v>97001.903350517459</v>
      </c>
      <c r="G7" s="42">
        <v>34081.749825857485</v>
      </c>
      <c r="H7" s="1">
        <f t="shared" si="1"/>
        <v>131083.65317637494</v>
      </c>
      <c r="J7" s="42">
        <v>0</v>
      </c>
      <c r="K7" s="42">
        <v>0</v>
      </c>
      <c r="L7" s="1">
        <f t="shared" si="2"/>
        <v>0</v>
      </c>
    </row>
    <row r="8" spans="1:12" x14ac:dyDescent="0.25">
      <c r="A8">
        <v>2030</v>
      </c>
      <c r="B8" s="1">
        <f>((((J8*Info!$X$3)+F8)*Info!$T$3*(1-Info!$W$3))+((Info!$V$3*J8)/Info!$U$3))*1000</f>
        <v>92297343.914462358</v>
      </c>
      <c r="C8" s="1">
        <f>((((K8*Info!$X$4)+G8)*Info!$T$4*(1-Info!$W$3))+((Info!$V$4*K8)/Info!$U$4))*1000</f>
        <v>34422248.080222227</v>
      </c>
      <c r="D8" s="1">
        <f t="shared" si="0"/>
        <v>126719591.99468458</v>
      </c>
      <c r="F8" s="42">
        <v>87752.750086288579</v>
      </c>
      <c r="G8" s="42">
        <v>30832.047327614906</v>
      </c>
      <c r="H8" s="1">
        <f t="shared" si="1"/>
        <v>118584.79741390349</v>
      </c>
      <c r="J8" s="42">
        <v>0</v>
      </c>
      <c r="K8" s="42">
        <v>0</v>
      </c>
      <c r="L8" s="1">
        <f t="shared" si="2"/>
        <v>0</v>
      </c>
    </row>
    <row r="9" spans="1:12" x14ac:dyDescent="0.25">
      <c r="A9">
        <v>2031</v>
      </c>
      <c r="B9" s="1">
        <f>((((J9*Info!$X$3)+F9)*Info!$T$3*(1-Info!$W$3))+((Info!$V$3*J9)/Info!$U$3))*1000</f>
        <v>95947946.778361633</v>
      </c>
      <c r="C9" s="1">
        <f>((((K9*Info!$X$4)+G9)*Info!$T$4*(1-Info!$W$3))+((Info!$V$4*K9)/Info!$U$4))*1000</f>
        <v>35783738.585734174</v>
      </c>
      <c r="D9" s="1">
        <f t="shared" si="0"/>
        <v>131731685.36409581</v>
      </c>
      <c r="F9" s="42">
        <v>91223.602303627908</v>
      </c>
      <c r="G9" s="42">
        <v>32051.535944517917</v>
      </c>
      <c r="H9" s="1">
        <f t="shared" si="1"/>
        <v>123275.13824814583</v>
      </c>
      <c r="J9" s="42">
        <v>0</v>
      </c>
      <c r="K9" s="42">
        <v>0</v>
      </c>
      <c r="L9" s="1">
        <f t="shared" si="2"/>
        <v>0</v>
      </c>
    </row>
    <row r="10" spans="1:12" x14ac:dyDescent="0.25">
      <c r="A10">
        <v>2032</v>
      </c>
      <c r="B10" s="1">
        <f>((((J10*Info!$X$3)+F10)*Info!$T$3*(1-Info!$W$3))+((Info!$V$3*J10)/Info!$U$3))*1000</f>
        <v>100098637.88190567</v>
      </c>
      <c r="C10" s="1">
        <f>((((K10*Info!$X$4)+G10)*Info!$T$4*(1-Info!$W$3))+((Info!$V$4*K10)/Info!$U$4))*1000</f>
        <v>37331736.749180526</v>
      </c>
      <c r="D10" s="1">
        <f t="shared" si="0"/>
        <v>137430374.6310862</v>
      </c>
      <c r="F10" s="42">
        <v>95169.919105899491</v>
      </c>
      <c r="G10" s="42">
        <v>33438.079685856581</v>
      </c>
      <c r="H10" s="1">
        <f t="shared" si="1"/>
        <v>128607.99879175608</v>
      </c>
      <c r="J10" s="42">
        <v>0</v>
      </c>
      <c r="K10" s="42">
        <v>0</v>
      </c>
      <c r="L10" s="1">
        <f t="shared" si="2"/>
        <v>0</v>
      </c>
    </row>
    <row r="11" spans="1:12" x14ac:dyDescent="0.25">
      <c r="A11">
        <v>2033</v>
      </c>
      <c r="B11" s="1">
        <f>((((J11*Info!$X$3)+F11)*Info!$T$3*(1-Info!$W$3))+((Info!$V$3*J11)/Info!$U$3))*1000</f>
        <v>113008931.90918224</v>
      </c>
      <c r="C11" s="1">
        <f>((((K11*Info!$X$4)+G11)*Info!$T$4*(1-Info!$W$3))+((Info!$V$4*K11)/Info!$U$4))*1000</f>
        <v>42146624.425768279</v>
      </c>
      <c r="D11" s="1">
        <f t="shared" si="0"/>
        <v>155155556.33495051</v>
      </c>
      <c r="F11" s="42">
        <v>107444.52807369435</v>
      </c>
      <c r="G11" s="42">
        <v>37750.780134000721</v>
      </c>
      <c r="H11" s="1">
        <f t="shared" si="1"/>
        <v>145195.30820769508</v>
      </c>
      <c r="J11" s="42">
        <v>0</v>
      </c>
      <c r="K11" s="42">
        <v>0</v>
      </c>
      <c r="L11" s="1">
        <f t="shared" si="2"/>
        <v>0</v>
      </c>
    </row>
    <row r="12" spans="1:12" x14ac:dyDescent="0.25">
      <c r="A12">
        <v>2034</v>
      </c>
      <c r="B12" s="1">
        <f>((((J12*Info!$X$3)+F12)*Info!$T$3*(1-Info!$W$3))+((Info!$V$3*J12)/Info!$U$3))*1000</f>
        <v>117789411.32454948</v>
      </c>
      <c r="C12" s="1">
        <f>((((K12*Info!$X$4)+G12)*Info!$T$4*(1-Info!$W$3))+((Info!$V$4*K12)/Info!$U$4))*1000</f>
        <v>43929501.823959388</v>
      </c>
      <c r="D12" s="1">
        <f t="shared" si="0"/>
        <v>161718913.14850888</v>
      </c>
      <c r="F12" s="42">
        <v>111989.62328053091</v>
      </c>
      <c r="G12" s="42">
        <v>39347.705476943294</v>
      </c>
      <c r="H12" s="1">
        <f t="shared" si="1"/>
        <v>151337.3287574742</v>
      </c>
      <c r="J12" s="42">
        <v>0</v>
      </c>
      <c r="K12" s="42">
        <v>0</v>
      </c>
      <c r="L12" s="1">
        <f t="shared" si="2"/>
        <v>0</v>
      </c>
    </row>
    <row r="13" spans="1:12" x14ac:dyDescent="0.25">
      <c r="A13">
        <v>2035</v>
      </c>
      <c r="B13" s="1">
        <f>((((J13*Info!$X$3)+F13)*Info!$T$3*(1-Info!$W$3))+((Info!$V$3*J13)/Info!$U$3))*1000</f>
        <v>124290794.68583572</v>
      </c>
      <c r="C13" s="1">
        <f>((((K13*Info!$X$4)+G13)*Info!$T$4*(1-Info!$W$3))+((Info!$V$4*K13)/Info!$U$4))*1000</f>
        <v>46354189.48489821</v>
      </c>
      <c r="D13" s="1">
        <f t="shared" si="0"/>
        <v>170644984.17073393</v>
      </c>
      <c r="F13" s="42">
        <v>118170.8874981322</v>
      </c>
      <c r="G13" s="42">
        <v>41519.501012857261</v>
      </c>
      <c r="H13" s="1">
        <f t="shared" si="1"/>
        <v>159690.38851098946</v>
      </c>
      <c r="J13" s="42">
        <v>0</v>
      </c>
      <c r="K13" s="42">
        <v>0</v>
      </c>
      <c r="L13" s="1">
        <f t="shared" si="2"/>
        <v>0</v>
      </c>
    </row>
    <row r="14" spans="1:12" x14ac:dyDescent="0.25">
      <c r="A14">
        <v>2036</v>
      </c>
      <c r="B14" s="1">
        <f>((((J14*Info!$X$3)+F14)*Info!$T$3*(1-Info!$W$3))+((Info!$V$3*J14)/Info!$U$3))*1000</f>
        <v>130433513.75458798</v>
      </c>
      <c r="C14" s="1">
        <f>((((K14*Info!$X$4)+G14)*Info!$T$4*(1-Info!$W$3))+((Info!$V$4*K14)/Info!$U$4))*1000</f>
        <v>48645113.477983668</v>
      </c>
      <c r="D14" s="1">
        <f t="shared" si="0"/>
        <v>179078627.23257166</v>
      </c>
      <c r="F14" s="42">
        <v>124011.1475579456</v>
      </c>
      <c r="G14" s="42">
        <v>43571.484277116026</v>
      </c>
      <c r="H14" s="1">
        <f t="shared" si="1"/>
        <v>167582.63183506162</v>
      </c>
      <c r="J14" s="42">
        <v>0</v>
      </c>
      <c r="K14" s="42">
        <v>0</v>
      </c>
      <c r="L14" s="1">
        <f t="shared" si="2"/>
        <v>0</v>
      </c>
    </row>
    <row r="15" spans="1:12" x14ac:dyDescent="0.25">
      <c r="A15">
        <v>2037</v>
      </c>
      <c r="B15" s="1">
        <f>((((J15*Info!$X$3)+F15)*Info!$T$3*(1-Info!$W$3))+((Info!$V$3*J15)/Info!$U$3))*1000</f>
        <v>133559274.22253439</v>
      </c>
      <c r="C15" s="1">
        <f>((((K15*Info!$X$4)+G15)*Info!$T$4*(1-Info!$W$3))+((Info!$V$4*K15)/Info!$U$4))*1000</f>
        <v>49810864.27539251</v>
      </c>
      <c r="D15" s="1">
        <f t="shared" si="0"/>
        <v>183370138.49792689</v>
      </c>
      <c r="F15" s="42">
        <v>126982.9998945362</v>
      </c>
      <c r="G15" s="42">
        <v>44615.648611593802</v>
      </c>
      <c r="H15" s="1">
        <f t="shared" si="1"/>
        <v>171598.64850613</v>
      </c>
      <c r="J15" s="42">
        <v>0</v>
      </c>
      <c r="K15" s="42">
        <v>0</v>
      </c>
      <c r="L15" s="1">
        <f t="shared" si="2"/>
        <v>0</v>
      </c>
    </row>
    <row r="16" spans="1:12" x14ac:dyDescent="0.25">
      <c r="A16">
        <v>2038</v>
      </c>
      <c r="B16" s="1">
        <f>((((J16*Info!$X$3)+F16)*Info!$T$3*(1-Info!$W$3))+((Info!$V$3*J16)/Info!$U$3))*1000</f>
        <v>142421417.69321537</v>
      </c>
      <c r="C16" s="1">
        <f>((((K16*Info!$X$4)+G16)*Info!$T$4*(1-Info!$W$3))+((Info!$V$4*K16)/Info!$U$4))*1000</f>
        <v>53115996.234043613</v>
      </c>
      <c r="D16" s="1">
        <f t="shared" si="0"/>
        <v>195537413.92725897</v>
      </c>
      <c r="F16" s="42">
        <v>135408.78365199972</v>
      </c>
      <c r="G16" s="42">
        <v>47576.059120972874</v>
      </c>
      <c r="H16" s="1">
        <f t="shared" si="1"/>
        <v>182984.8427729726</v>
      </c>
      <c r="J16" s="42">
        <v>0</v>
      </c>
      <c r="K16" s="42">
        <v>0</v>
      </c>
      <c r="L16" s="1">
        <f t="shared" si="2"/>
        <v>0</v>
      </c>
    </row>
    <row r="17" spans="1:12" x14ac:dyDescent="0.25">
      <c r="A17">
        <v>2039</v>
      </c>
      <c r="B17" s="1">
        <f>((((J17*Info!$X$3)+F17)*Info!$T$3*(1-Info!$W$3))+((Info!$V$3*J17)/Info!$U$3))*1000</f>
        <v>151598560.40059352</v>
      </c>
      <c r="C17" s="1">
        <f>((((K17*Info!$X$4)+G17)*Info!$T$4*(1-Info!$W$3))+((Info!$V$4*K17)/Info!$U$4))*1000</f>
        <v>56538606.999893352</v>
      </c>
      <c r="D17" s="1">
        <f t="shared" si="0"/>
        <v>208137167.40048689</v>
      </c>
      <c r="F17" s="42">
        <v>144134.05651849849</v>
      </c>
      <c r="G17" s="42">
        <v>50641.695533526501</v>
      </c>
      <c r="H17" s="1">
        <f t="shared" si="1"/>
        <v>194775.752052025</v>
      </c>
      <c r="J17" s="42">
        <v>0</v>
      </c>
      <c r="K17" s="42">
        <v>0</v>
      </c>
      <c r="L17" s="1">
        <f t="shared" si="2"/>
        <v>0</v>
      </c>
    </row>
    <row r="18" spans="1:12" x14ac:dyDescent="0.25">
      <c r="A18">
        <v>2040</v>
      </c>
      <c r="B18" s="1">
        <f>((((J18*Info!$X$3)+F18)*Info!$T$3*(1-Info!$W$3))+((Info!$V$3*J18)/Info!$U$3))*1000</f>
        <v>168972761.51489201</v>
      </c>
      <c r="C18" s="1">
        <f>((((K18*Info!$X$4)+G18)*Info!$T$4*(1-Info!$W$3))+((Info!$V$4*K18)/Info!$U$4))*1000</f>
        <v>63018306.583733097</v>
      </c>
      <c r="D18" s="1">
        <f t="shared" si="0"/>
        <v>231991068.09862512</v>
      </c>
      <c r="F18" s="42">
        <v>160652.77594930815</v>
      </c>
      <c r="G18" s="42">
        <v>56445.569928135294</v>
      </c>
      <c r="H18" s="1">
        <f t="shared" si="1"/>
        <v>217098.34587744344</v>
      </c>
      <c r="J18" s="42">
        <v>0</v>
      </c>
      <c r="K18" s="42">
        <v>0</v>
      </c>
      <c r="L18" s="1">
        <f t="shared" si="2"/>
        <v>0</v>
      </c>
    </row>
    <row r="19" spans="1:12" x14ac:dyDescent="0.25">
      <c r="A19">
        <v>2041</v>
      </c>
      <c r="B19" s="1">
        <f>((((J19*Info!$X$3)+F19)*Info!$T$3*(1-Info!$W$3))+((Info!$V$3*J19)/Info!$U$3))*1000</f>
        <v>185479894.55858439</v>
      </c>
      <c r="C19" s="1">
        <f>((((K19*Info!$X$4)+G19)*Info!$T$4*(1-Info!$W$3))+((Info!$V$4*K19)/Info!$U$4))*1000</f>
        <v>69174633.565902933</v>
      </c>
      <c r="D19" s="1">
        <f t="shared" si="0"/>
        <v>254654528.12448734</v>
      </c>
      <c r="F19" s="42">
        <v>176347.12054460563</v>
      </c>
      <c r="G19" s="42">
        <v>61959.799110266846</v>
      </c>
      <c r="H19" s="1">
        <f t="shared" si="1"/>
        <v>238306.91965487247</v>
      </c>
      <c r="J19" s="42">
        <v>0</v>
      </c>
      <c r="K19" s="42">
        <v>0</v>
      </c>
      <c r="L19" s="1">
        <f t="shared" si="2"/>
        <v>0</v>
      </c>
    </row>
    <row r="20" spans="1:12" x14ac:dyDescent="0.25">
      <c r="A20">
        <v>2042</v>
      </c>
      <c r="B20" s="1">
        <f>((((J20*Info!$X$3)+F20)*Info!$T$3*(1-Info!$W$3))+((Info!$V$3*J20)/Info!$U$3))*1000</f>
        <v>194648808.3855485</v>
      </c>
      <c r="C20" s="1">
        <f>((((K20*Info!$X$4)+G20)*Info!$T$4*(1-Info!$W$3))+((Info!$V$4*K20)/Info!$U$4))*1000</f>
        <v>72594175.374933094</v>
      </c>
      <c r="D20" s="1">
        <f t="shared" si="0"/>
        <v>267242983.7604816</v>
      </c>
      <c r="F20" s="42">
        <v>185064.56970940463</v>
      </c>
      <c r="G20" s="42">
        <v>65022.686654655692</v>
      </c>
      <c r="H20" s="1">
        <f t="shared" si="1"/>
        <v>250087.25636406033</v>
      </c>
      <c r="J20" s="42">
        <v>0</v>
      </c>
      <c r="K20" s="42">
        <v>0</v>
      </c>
      <c r="L20" s="1">
        <f t="shared" si="2"/>
        <v>0</v>
      </c>
    </row>
    <row r="21" spans="1:12" x14ac:dyDescent="0.25">
      <c r="A21">
        <v>2043</v>
      </c>
      <c r="B21" s="1">
        <f>((((J21*Info!$X$3)+F21)*Info!$T$3*(1-Info!$W$3))+((Info!$V$3*J21)/Info!$U$3))*1000</f>
        <v>203700179.03913325</v>
      </c>
      <c r="C21" s="1">
        <f>((((K21*Info!$X$4)+G21)*Info!$T$4*(1-Info!$W$3))+((Info!$V$4*K21)/Info!$U$4))*1000</f>
        <v>75969879.516457304</v>
      </c>
      <c r="D21" s="1">
        <f t="shared" si="0"/>
        <v>279670058.55559057</v>
      </c>
      <c r="F21" s="42">
        <v>193670.26336445173</v>
      </c>
      <c r="G21" s="42">
        <v>68046.308749672229</v>
      </c>
      <c r="H21" s="1">
        <f t="shared" si="1"/>
        <v>261716.57211412396</v>
      </c>
      <c r="J21" s="42">
        <v>0</v>
      </c>
      <c r="K21" s="42">
        <v>0</v>
      </c>
      <c r="L21" s="1">
        <f t="shared" si="2"/>
        <v>0</v>
      </c>
    </row>
    <row r="22" spans="1:12" x14ac:dyDescent="0.25">
      <c r="A22">
        <v>2044</v>
      </c>
      <c r="B22" s="1">
        <f>((((J22*Info!$X$3)+F22)*Info!$T$3*(1-Info!$W$3))+((Info!$V$3*J22)/Info!$U$3))*1000</f>
        <v>214653675.46210071</v>
      </c>
      <c r="C22" s="1">
        <f>((((K22*Info!$X$4)+G22)*Info!$T$4*(1-Info!$W$3))+((Info!$V$4*K22)/Info!$U$4))*1000</f>
        <v>80054980.508817852</v>
      </c>
      <c r="D22" s="1">
        <f t="shared" si="0"/>
        <v>294708655.97091854</v>
      </c>
      <c r="F22" s="42">
        <v>204084.42474125713</v>
      </c>
      <c r="G22" s="42">
        <v>71705.338422603862</v>
      </c>
      <c r="H22" s="1">
        <f t="shared" si="1"/>
        <v>275789.763163861</v>
      </c>
      <c r="J22" s="42">
        <v>0</v>
      </c>
      <c r="K22" s="42">
        <v>0</v>
      </c>
      <c r="L22" s="1">
        <f t="shared" si="2"/>
        <v>0</v>
      </c>
    </row>
    <row r="23" spans="1:12" x14ac:dyDescent="0.25">
      <c r="A23">
        <v>2045</v>
      </c>
      <c r="B23" s="1">
        <f>((((J23*Info!$X$3)+F23)*Info!$T$3*(1-Info!$W$3))+((Info!$V$3*J23)/Info!$U$3))*1000</f>
        <v>231655281.04357722</v>
      </c>
      <c r="C23" s="1">
        <f>((((K23*Info!$X$4)+G23)*Info!$T$4*(1-Info!$W$3))+((Info!$V$4*K23)/Info!$U$4))*1000</f>
        <v>86395720.775732219</v>
      </c>
      <c r="D23" s="1">
        <f t="shared" si="0"/>
        <v>318051001.81930947</v>
      </c>
      <c r="F23" s="42">
        <v>220248.89472903518</v>
      </c>
      <c r="G23" s="42">
        <v>77384.746796688036</v>
      </c>
      <c r="H23" s="1">
        <f t="shared" si="1"/>
        <v>297633.64152572321</v>
      </c>
      <c r="J23" s="42">
        <v>0</v>
      </c>
      <c r="K23" s="42">
        <v>0</v>
      </c>
      <c r="L23" s="1">
        <f t="shared" si="2"/>
        <v>0</v>
      </c>
    </row>
    <row r="24" spans="1:12" x14ac:dyDescent="0.25">
      <c r="A24">
        <v>2046</v>
      </c>
      <c r="B24" s="1">
        <f>((((J24*Info!$X$3)+F24)*Info!$T$3*(1-Info!$W$3))+((Info!$V$3*J24)/Info!$U$3))*1000</f>
        <v>239577200.68918246</v>
      </c>
      <c r="C24" s="1">
        <f>((((K24*Info!$X$4)+G24)*Info!$T$4*(1-Info!$W$3))+((Info!$V$4*K24)/Info!$U$4))*1000</f>
        <v>89350196.730807692</v>
      </c>
      <c r="D24" s="1">
        <f t="shared" si="0"/>
        <v>328927397.41999018</v>
      </c>
      <c r="F24" s="42">
        <v>227780.74998489948</v>
      </c>
      <c r="G24" s="42">
        <v>80031.074319018735</v>
      </c>
      <c r="H24" s="1">
        <f t="shared" si="1"/>
        <v>307811.82430391823</v>
      </c>
      <c r="J24" s="42">
        <v>0</v>
      </c>
      <c r="K24" s="42">
        <v>0</v>
      </c>
      <c r="L24" s="1">
        <f t="shared" si="2"/>
        <v>0</v>
      </c>
    </row>
    <row r="25" spans="1:12" x14ac:dyDescent="0.25">
      <c r="A25">
        <v>2047</v>
      </c>
      <c r="B25" s="1">
        <f>((((J25*Info!$X$3)+F25)*Info!$T$3*(1-Info!$W$3))+((Info!$V$3*J25)/Info!$U$3))*1000</f>
        <v>251377315.0143615</v>
      </c>
      <c r="C25" s="1">
        <f>((((K25*Info!$X$4)+G25)*Info!$T$4*(1-Info!$W$3))+((Info!$V$4*K25)/Info!$U$4))*1000</f>
        <v>93751043.444801286</v>
      </c>
      <c r="D25" s="1">
        <f t="shared" si="0"/>
        <v>345128358.45916277</v>
      </c>
      <c r="F25" s="42">
        <v>238999.84296688956</v>
      </c>
      <c r="G25" s="42">
        <v>83972.91779917742</v>
      </c>
      <c r="H25" s="1">
        <f t="shared" si="1"/>
        <v>322972.76076606696</v>
      </c>
      <c r="J25" s="42">
        <v>0</v>
      </c>
      <c r="K25" s="42">
        <v>0</v>
      </c>
      <c r="L25" s="1">
        <f t="shared" si="2"/>
        <v>0</v>
      </c>
    </row>
    <row r="26" spans="1:12" x14ac:dyDescent="0.25">
      <c r="A26">
        <v>2048</v>
      </c>
      <c r="B26" s="1">
        <f>((((J26*Info!$X$3)+F26)*Info!$T$3*(1-Info!$W$3))+((Info!$V$3*J26)/Info!$U$3))*1000</f>
        <v>272675944.67580658</v>
      </c>
      <c r="C26" s="1">
        <f>((((K26*Info!$X$4)+G26)*Info!$T$4*(1-Info!$W$3))+((Info!$V$4*K26)/Info!$U$4))*1000</f>
        <v>101694356.68526129</v>
      </c>
      <c r="D26" s="1">
        <f t="shared" si="0"/>
        <v>374370301.36106789</v>
      </c>
      <c r="F26" s="42">
        <v>259249.75749956921</v>
      </c>
      <c r="G26" s="42">
        <v>91087.752634983786</v>
      </c>
      <c r="H26" s="1">
        <f t="shared" si="1"/>
        <v>350337.51013455301</v>
      </c>
      <c r="J26" s="42">
        <v>0</v>
      </c>
      <c r="K26" s="42">
        <v>0</v>
      </c>
      <c r="L26" s="1">
        <f t="shared" si="2"/>
        <v>0</v>
      </c>
    </row>
    <row r="27" spans="1:12" x14ac:dyDescent="0.25">
      <c r="A27">
        <v>2049</v>
      </c>
      <c r="B27" s="1">
        <f>((((J27*Info!$X$3)+F27)*Info!$T$3*(1-Info!$W$3))+((Info!$V$3*J27)/Info!$U$3))*1000</f>
        <v>283099194.30256426</v>
      </c>
      <c r="C27" s="1">
        <f>((((K27*Info!$X$4)+G27)*Info!$T$4*(1-Info!$W$3))+((Info!$V$4*K27)/Info!$U$4))*1000</f>
        <v>105581702.40115592</v>
      </c>
      <c r="D27" s="1">
        <f t="shared" si="0"/>
        <v>388680896.70372021</v>
      </c>
      <c r="F27" s="42">
        <v>269159.78070057865</v>
      </c>
      <c r="G27" s="42">
        <v>94569.652678581682</v>
      </c>
      <c r="H27" s="1">
        <f t="shared" si="1"/>
        <v>363729.43337916036</v>
      </c>
      <c r="J27" s="42">
        <v>0</v>
      </c>
      <c r="K27" s="42">
        <v>0</v>
      </c>
      <c r="L27" s="1">
        <f t="shared" si="2"/>
        <v>0</v>
      </c>
    </row>
    <row r="28" spans="1:12" x14ac:dyDescent="0.25">
      <c r="A28">
        <v>2050</v>
      </c>
      <c r="B28" s="1">
        <f>((((J28*Info!$X$3)+F28)*Info!$T$3*(1-Info!$W$3))+((Info!$V$3*J28)/Info!$U$3))*1000</f>
        <v>294586776.70407391</v>
      </c>
      <c r="C28" s="1">
        <f>((((K28*Info!$X$4)+G28)*Info!$T$4*(1-Info!$W$3))+((Info!$V$4*K28)/Info!$U$4))*1000</f>
        <v>109865990.49110605</v>
      </c>
      <c r="D28" s="1">
        <f t="shared" si="0"/>
        <v>404452767.19517994</v>
      </c>
      <c r="F28" s="42">
        <v>280081.7303994731</v>
      </c>
      <c r="G28" s="42">
        <v>98407.094464679758</v>
      </c>
      <c r="H28" s="1">
        <f t="shared" si="1"/>
        <v>378488.82486415288</v>
      </c>
      <c r="J28" s="42">
        <v>0</v>
      </c>
      <c r="K28" s="42">
        <v>0</v>
      </c>
      <c r="L28" s="1">
        <f t="shared" si="2"/>
        <v>0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6D8F9-B8AF-43CF-B444-A32BF6DE0304}">
  <sheetPr codeName="Sheet9">
    <tabColor theme="2" tint="-9.9978637043366805E-2"/>
  </sheetPr>
  <dimension ref="A1:O28"/>
  <sheetViews>
    <sheetView workbookViewId="0"/>
  </sheetViews>
  <sheetFormatPr defaultRowHeight="15" x14ac:dyDescent="0.25"/>
  <cols>
    <col min="1" max="1" width="5" bestFit="1" customWidth="1"/>
    <col min="2" max="3" width="13.7109375" bestFit="1" customWidth="1"/>
    <col min="4" max="4" width="15.28515625" bestFit="1" customWidth="1"/>
    <col min="5" max="5" width="2" customWidth="1"/>
    <col min="6" max="7" width="10" bestFit="1" customWidth="1"/>
    <col min="8" max="8" width="11.5703125" bestFit="1" customWidth="1"/>
    <col min="9" max="9" width="2.7109375" customWidth="1"/>
    <col min="10" max="11" width="9" bestFit="1" customWidth="1"/>
    <col min="12" max="12" width="10" bestFit="1" customWidth="1"/>
    <col min="14" max="15" width="13.28515625" bestFit="1" customWidth="1"/>
  </cols>
  <sheetData>
    <row r="1" spans="1:15" x14ac:dyDescent="0.25">
      <c r="B1" s="61" t="s">
        <v>48</v>
      </c>
      <c r="C1" s="61"/>
      <c r="D1" s="61"/>
      <c r="F1" s="61" t="s">
        <v>46</v>
      </c>
      <c r="G1" s="61"/>
      <c r="H1" s="61"/>
      <c r="J1" s="61" t="s">
        <v>47</v>
      </c>
      <c r="K1" s="61"/>
      <c r="L1" s="61"/>
    </row>
    <row r="2" spans="1:15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5" x14ac:dyDescent="0.25">
      <c r="A3">
        <v>2025</v>
      </c>
      <c r="B3" s="1">
        <f>((((J3*Info!$X$3)+F3)*Info!$T$3*(1-Info!$W$3))+((Info!$V$3*J3)/Info!$U$3))*1000</f>
        <v>184218292.26255873</v>
      </c>
      <c r="C3" s="1">
        <f>((((K3*Info!$X$4)+G3)*Info!$T$4*(1-Info!$W$3))+((Info!$V$4*K3)/Info!$U$4))*1000</f>
        <v>42669814.725012228</v>
      </c>
      <c r="D3" s="1">
        <f t="shared" ref="D3:D28" si="0">SUM(B3:C3)</f>
        <v>226888106.98757094</v>
      </c>
      <c r="F3" s="42">
        <v>175147.63780440859</v>
      </c>
      <c r="G3" s="42">
        <v>38219.402288778198</v>
      </c>
      <c r="H3" s="1">
        <f t="shared" ref="H3:H28" si="1">SUM(F3:G3)</f>
        <v>213367.04009318678</v>
      </c>
      <c r="J3" s="42">
        <v>0</v>
      </c>
      <c r="K3" s="42">
        <v>0</v>
      </c>
      <c r="L3" s="1">
        <f t="shared" ref="L3:L28" si="2">SUM(J3:K3)</f>
        <v>0</v>
      </c>
      <c r="N3" s="1"/>
      <c r="O3" s="1"/>
    </row>
    <row r="4" spans="1:15" x14ac:dyDescent="0.25">
      <c r="A4">
        <v>2026</v>
      </c>
      <c r="B4" s="1">
        <f>((((J4*Info!$X$3)+F4)*Info!$T$3*(1-Info!$W$3))+((Info!$V$3*J4)/Info!$U$3))*1000</f>
        <v>199743459.56029737</v>
      </c>
      <c r="C4" s="1">
        <f>((((K4*Info!$X$4)+G4)*Info!$T$4*(1-Info!$W$3))+((Info!$V$4*K4)/Info!$U$4))*1000</f>
        <v>46698914.889166713</v>
      </c>
      <c r="D4" s="1">
        <f t="shared" si="0"/>
        <v>246442374.44946408</v>
      </c>
      <c r="F4" s="42">
        <v>189908.36729180181</v>
      </c>
      <c r="G4" s="42">
        <v>41828.271955262513</v>
      </c>
      <c r="H4" s="1">
        <f t="shared" si="1"/>
        <v>231736.63924706433</v>
      </c>
      <c r="J4" s="42">
        <v>0</v>
      </c>
      <c r="K4" s="42">
        <v>0</v>
      </c>
      <c r="L4" s="1">
        <f t="shared" si="2"/>
        <v>0</v>
      </c>
      <c r="N4" s="1"/>
      <c r="O4" s="1"/>
    </row>
    <row r="5" spans="1:15" x14ac:dyDescent="0.25">
      <c r="A5">
        <v>2027</v>
      </c>
      <c r="B5" s="1">
        <f>((((J5*Info!$X$3)+F5)*Info!$T$3*(1-Info!$W$3))+((Info!$V$3*J5)/Info!$U$3))*1000</f>
        <v>214451518.04771236</v>
      </c>
      <c r="C5" s="1">
        <f>((((K5*Info!$X$4)+G5)*Info!$T$4*(1-Info!$W$3))+((Info!$V$4*K5)/Info!$U$4))*1000</f>
        <v>50550724.01453606</v>
      </c>
      <c r="D5" s="1">
        <f t="shared" si="0"/>
        <v>265002242.06224841</v>
      </c>
      <c r="F5" s="42">
        <v>203892.22127894135</v>
      </c>
      <c r="G5" s="42">
        <v>45278.34183371887</v>
      </c>
      <c r="H5" s="1">
        <f t="shared" si="1"/>
        <v>249170.56311266022</v>
      </c>
      <c r="J5" s="42">
        <v>0</v>
      </c>
      <c r="K5" s="42">
        <v>0</v>
      </c>
      <c r="L5" s="1">
        <f t="shared" si="2"/>
        <v>0</v>
      </c>
      <c r="N5" s="1"/>
      <c r="O5" s="1"/>
    </row>
    <row r="6" spans="1:15" x14ac:dyDescent="0.25">
      <c r="A6">
        <v>2028</v>
      </c>
      <c r="B6" s="1">
        <f>((((J6*Info!$X$3)+F6)*Info!$T$3*(1-Info!$W$3))+((Info!$V$3*J6)/Info!$U$3))*1000</f>
        <v>235541960.67929032</v>
      </c>
      <c r="C6" s="1">
        <f>((((K6*Info!$X$4)+G6)*Info!$T$4*(1-Info!$W$3))+((Info!$V$4*K6)/Info!$U$4))*1000</f>
        <v>58830543.573354237</v>
      </c>
      <c r="D6" s="1">
        <f t="shared" si="0"/>
        <v>294372504.25264454</v>
      </c>
      <c r="F6" s="42">
        <v>223944.19962377069</v>
      </c>
      <c r="G6" s="42">
        <v>52694.585767196026</v>
      </c>
      <c r="H6" s="1">
        <f t="shared" si="1"/>
        <v>276638.78539096669</v>
      </c>
      <c r="J6" s="42">
        <v>0</v>
      </c>
      <c r="K6" s="42">
        <v>0</v>
      </c>
      <c r="L6" s="1">
        <f t="shared" si="2"/>
        <v>0</v>
      </c>
      <c r="N6" s="1"/>
      <c r="O6" s="1"/>
    </row>
    <row r="7" spans="1:15" x14ac:dyDescent="0.25">
      <c r="A7">
        <v>2029</v>
      </c>
      <c r="B7" s="1">
        <f>((((J7*Info!$X$3)+F7)*Info!$T$3*(1-Info!$W$3))+((Info!$V$3*J7)/Info!$U$3))*1000</f>
        <v>255961198.54747218</v>
      </c>
      <c r="C7" s="1">
        <f>((((K7*Info!$X$4)+G7)*Info!$T$4*(1-Info!$W$3))+((Info!$V$4*K7)/Info!$U$4))*1000</f>
        <v>61468443.866518132</v>
      </c>
      <c r="D7" s="1">
        <f t="shared" si="0"/>
        <v>317429642.41399032</v>
      </c>
      <c r="F7" s="42">
        <v>243358.02240137587</v>
      </c>
      <c r="G7" s="42">
        <v>55057.356103834449</v>
      </c>
      <c r="H7" s="1">
        <f t="shared" si="1"/>
        <v>298415.37850521033</v>
      </c>
      <c r="J7" s="42">
        <v>0</v>
      </c>
      <c r="K7" s="42">
        <v>0</v>
      </c>
      <c r="L7" s="1">
        <f t="shared" si="2"/>
        <v>0</v>
      </c>
      <c r="N7" s="1"/>
      <c r="O7" s="1"/>
    </row>
    <row r="8" spans="1:15" x14ac:dyDescent="0.25">
      <c r="A8">
        <v>2030</v>
      </c>
      <c r="B8" s="1">
        <f>((((J8*Info!$X$3)+F8)*Info!$T$3*(1-Info!$W$3))+((Info!$V$3*J8)/Info!$U$3))*1000</f>
        <v>250798290.67867726</v>
      </c>
      <c r="C8" s="1">
        <f>((((K8*Info!$X$4)+G8)*Info!$T$4*(1-Info!$W$3))+((Info!$V$4*K8)/Info!$U$4))*1000</f>
        <v>59388810.046923332</v>
      </c>
      <c r="D8" s="1">
        <f t="shared" si="0"/>
        <v>310187100.7256006</v>
      </c>
      <c r="F8" s="42">
        <v>238449.32899034148</v>
      </c>
      <c r="G8" s="42">
        <v>53194.625691793291</v>
      </c>
      <c r="H8" s="1">
        <f t="shared" si="1"/>
        <v>291643.95468213479</v>
      </c>
      <c r="J8" s="42">
        <v>0</v>
      </c>
      <c r="K8" s="42">
        <v>0</v>
      </c>
      <c r="L8" s="1">
        <f t="shared" si="2"/>
        <v>0</v>
      </c>
      <c r="N8" s="1"/>
      <c r="O8" s="1"/>
    </row>
    <row r="9" spans="1:15" x14ac:dyDescent="0.25">
      <c r="A9">
        <v>2031</v>
      </c>
      <c r="B9" s="1">
        <f>((((J9*Info!$X$3)+F9)*Info!$T$3*(1-Info!$W$3))+((Info!$V$3*J9)/Info!$U$3))*1000</f>
        <v>229329561.81989571</v>
      </c>
      <c r="C9" s="1">
        <f>((((K9*Info!$X$4)+G9)*Info!$T$4*(1-Info!$W$3))+((Info!$V$4*K9)/Info!$U$4))*1000</f>
        <v>60533649.282323129</v>
      </c>
      <c r="D9" s="1">
        <f t="shared" si="0"/>
        <v>289863211.10221887</v>
      </c>
      <c r="F9" s="42">
        <v>218037.69071003614</v>
      </c>
      <c r="G9" s="42">
        <v>54220.059516048306</v>
      </c>
      <c r="H9" s="1">
        <f t="shared" si="1"/>
        <v>272257.75022608443</v>
      </c>
      <c r="J9" s="42">
        <v>0</v>
      </c>
      <c r="K9" s="42">
        <v>0</v>
      </c>
      <c r="L9" s="1">
        <f t="shared" si="2"/>
        <v>0</v>
      </c>
      <c r="N9" s="1"/>
      <c r="O9" s="1"/>
    </row>
    <row r="10" spans="1:15" x14ac:dyDescent="0.25">
      <c r="A10">
        <v>2032</v>
      </c>
      <c r="B10" s="1">
        <f>((((J10*Info!$X$3)+F10)*Info!$T$3*(1-Info!$W$3))+((Info!$V$3*J10)/Info!$U$3))*1000</f>
        <v>242644827.21496671</v>
      </c>
      <c r="C10" s="1">
        <f>((((K10*Info!$X$4)+G10)*Info!$T$4*(1-Info!$W$3))+((Info!$V$4*K10)/Info!$U$4))*1000</f>
        <v>63526264.588975906</v>
      </c>
      <c r="D10" s="1">
        <f t="shared" si="0"/>
        <v>306171091.80394262</v>
      </c>
      <c r="F10" s="42">
        <v>230697.33081440517</v>
      </c>
      <c r="G10" s="42">
        <v>56900.548499598379</v>
      </c>
      <c r="H10" s="1">
        <f t="shared" si="1"/>
        <v>287597.87931400357</v>
      </c>
      <c r="J10" s="42">
        <v>0</v>
      </c>
      <c r="K10" s="42">
        <v>0</v>
      </c>
      <c r="L10" s="1">
        <f t="shared" si="2"/>
        <v>0</v>
      </c>
      <c r="N10" s="1"/>
      <c r="O10" s="1"/>
    </row>
    <row r="11" spans="1:15" x14ac:dyDescent="0.25">
      <c r="A11">
        <v>2033</v>
      </c>
      <c r="B11" s="1">
        <f>((((J11*Info!$X$3)+F11)*Info!$T$3*(1-Info!$W$3))+((Info!$V$3*J11)/Info!$U$3))*1000</f>
        <v>245165631.34268236</v>
      </c>
      <c r="C11" s="1">
        <f>((((K11*Info!$X$4)+G11)*Info!$T$4*(1-Info!$W$3))+((Info!$V$4*K11)/Info!$U$4))*1000</f>
        <v>67323121.614862725</v>
      </c>
      <c r="D11" s="1">
        <f t="shared" si="0"/>
        <v>312488752.9575451</v>
      </c>
      <c r="F11" s="42">
        <v>233094.01402601445</v>
      </c>
      <c r="G11" s="42">
        <v>60301.397719135282</v>
      </c>
      <c r="H11" s="1">
        <f t="shared" si="1"/>
        <v>293395.41174514976</v>
      </c>
      <c r="J11" s="42">
        <v>0</v>
      </c>
      <c r="K11" s="42">
        <v>0</v>
      </c>
      <c r="L11" s="1">
        <f t="shared" si="2"/>
        <v>0</v>
      </c>
      <c r="N11" s="1"/>
      <c r="O11" s="1"/>
    </row>
    <row r="12" spans="1:15" x14ac:dyDescent="0.25">
      <c r="A12">
        <v>2034</v>
      </c>
      <c r="B12" s="1">
        <f>((((J12*Info!$X$3)+F12)*Info!$T$3*(1-Info!$W$3))+((Info!$V$3*J12)/Info!$U$3))*1000</f>
        <v>244633665.03101349</v>
      </c>
      <c r="C12" s="1">
        <f>((((K12*Info!$X$4)+G12)*Info!$T$4*(1-Info!$W$3))+((Info!$V$4*K12)/Info!$U$4))*1000</f>
        <v>81019828.098375231</v>
      </c>
      <c r="D12" s="1">
        <f t="shared" si="0"/>
        <v>325653493.12938869</v>
      </c>
      <c r="F12" s="42">
        <v>232588.24100132732</v>
      </c>
      <c r="G12" s="42">
        <v>72569.553521973285</v>
      </c>
      <c r="H12" s="1">
        <f t="shared" si="1"/>
        <v>305157.7945233006</v>
      </c>
      <c r="J12" s="42">
        <v>0</v>
      </c>
      <c r="K12" s="42">
        <v>0</v>
      </c>
      <c r="L12" s="1">
        <f t="shared" si="2"/>
        <v>0</v>
      </c>
      <c r="N12" s="1"/>
      <c r="O12" s="1"/>
    </row>
    <row r="13" spans="1:15" x14ac:dyDescent="0.25">
      <c r="A13">
        <v>2035</v>
      </c>
      <c r="B13" s="1">
        <f>((((J13*Info!$X$3)+F13)*Info!$T$3*(1-Info!$W$3))+((Info!$V$3*J13)/Info!$U$3))*1000</f>
        <v>268314825.56097895</v>
      </c>
      <c r="C13" s="1">
        <f>((((K13*Info!$X$4)+G13)*Info!$T$4*(1-Info!$W$3))+((Info!$V$4*K13)/Info!$U$4))*1000</f>
        <v>108683302.40052146</v>
      </c>
      <c r="D13" s="1">
        <f t="shared" si="0"/>
        <v>376998127.96150041</v>
      </c>
      <c r="F13" s="42">
        <v>255103.37387086294</v>
      </c>
      <c r="G13" s="42">
        <v>97347.759377159397</v>
      </c>
      <c r="H13" s="1">
        <f t="shared" si="1"/>
        <v>352451.13324802235</v>
      </c>
      <c r="J13" s="42">
        <v>0</v>
      </c>
      <c r="K13" s="42">
        <v>0</v>
      </c>
      <c r="L13" s="1">
        <f t="shared" si="2"/>
        <v>0</v>
      </c>
      <c r="N13" s="1"/>
      <c r="O13" s="1"/>
    </row>
    <row r="14" spans="1:15" x14ac:dyDescent="0.25">
      <c r="A14">
        <v>2036</v>
      </c>
      <c r="B14" s="1">
        <f>((((J14*Info!$X$3)+F14)*Info!$T$3*(1-Info!$W$3))+((Info!$V$3*J14)/Info!$U$3))*1000</f>
        <v>314521648.39087975</v>
      </c>
      <c r="C14" s="1">
        <f>((((K14*Info!$X$4)+G14)*Info!$T$4*(1-Info!$W$3))+((Info!$V$4*K14)/Info!$U$4))*1000</f>
        <v>112895495.18067437</v>
      </c>
      <c r="D14" s="1">
        <f t="shared" si="0"/>
        <v>427417143.57155412</v>
      </c>
      <c r="F14" s="42">
        <v>299035.03651796473</v>
      </c>
      <c r="G14" s="42">
        <v>101120.62531107647</v>
      </c>
      <c r="H14" s="1">
        <f t="shared" si="1"/>
        <v>400155.6618290412</v>
      </c>
      <c r="J14" s="42">
        <v>0</v>
      </c>
      <c r="K14" s="42">
        <v>0</v>
      </c>
      <c r="L14" s="1">
        <f t="shared" si="2"/>
        <v>0</v>
      </c>
      <c r="N14" s="1"/>
      <c r="O14" s="1"/>
    </row>
    <row r="15" spans="1:15" x14ac:dyDescent="0.25">
      <c r="A15">
        <v>2037</v>
      </c>
      <c r="B15" s="1">
        <f>((((J15*Info!$X$3)+F15)*Info!$T$3*(1-Info!$W$3))+((Info!$V$3*J15)/Info!$U$3))*1000</f>
        <v>327839589.908732</v>
      </c>
      <c r="C15" s="1">
        <f>((((K15*Info!$X$4)+G15)*Info!$T$4*(1-Info!$W$3))+((Info!$V$4*K15)/Info!$U$4))*1000</f>
        <v>122517131.9940857</v>
      </c>
      <c r="D15" s="1">
        <f t="shared" si="0"/>
        <v>450356721.90281773</v>
      </c>
      <c r="F15" s="42">
        <v>311697.22097652283</v>
      </c>
      <c r="G15" s="42">
        <v>109738.73650790635</v>
      </c>
      <c r="H15" s="1">
        <f t="shared" si="1"/>
        <v>421435.95748442918</v>
      </c>
      <c r="J15" s="42">
        <v>0</v>
      </c>
      <c r="K15" s="42">
        <v>0</v>
      </c>
      <c r="L15" s="1">
        <f t="shared" si="2"/>
        <v>0</v>
      </c>
      <c r="N15" s="1"/>
      <c r="O15" s="1"/>
    </row>
    <row r="16" spans="1:15" x14ac:dyDescent="0.25">
      <c r="A16">
        <v>2038</v>
      </c>
      <c r="B16" s="1">
        <f>((((J16*Info!$X$3)+F16)*Info!$T$3*(1-Info!$W$3))+((Info!$V$3*J16)/Info!$U$3))*1000</f>
        <v>337333903.82934362</v>
      </c>
      <c r="C16" s="1">
        <f>((((K16*Info!$X$4)+G16)*Info!$T$4*(1-Info!$W$3))+((Info!$V$4*K16)/Info!$U$4))*1000</f>
        <v>131772652.58957553</v>
      </c>
      <c r="D16" s="1">
        <f t="shared" si="0"/>
        <v>469106556.41891915</v>
      </c>
      <c r="F16" s="42">
        <v>320724.04798346612</v>
      </c>
      <c r="G16" s="42">
        <v>118028.91698585771</v>
      </c>
      <c r="H16" s="1">
        <f t="shared" si="1"/>
        <v>438752.96496932383</v>
      </c>
      <c r="J16" s="42">
        <v>0</v>
      </c>
      <c r="K16" s="42">
        <v>0</v>
      </c>
      <c r="L16" s="1">
        <f t="shared" si="2"/>
        <v>0</v>
      </c>
      <c r="N16" s="1"/>
      <c r="O16" s="1"/>
    </row>
    <row r="17" spans="1:15" x14ac:dyDescent="0.25">
      <c r="A17">
        <v>2039</v>
      </c>
      <c r="B17" s="1">
        <f>((((J17*Info!$X$3)+F17)*Info!$T$3*(1-Info!$W$3))+((Info!$V$3*J17)/Info!$U$3))*1000</f>
        <v>347132332.88402361</v>
      </c>
      <c r="C17" s="1">
        <f>((((K17*Info!$X$4)+G17)*Info!$T$4*(1-Info!$W$3))+((Info!$V$4*K17)/Info!$U$4))*1000</f>
        <v>141374473.06311136</v>
      </c>
      <c r="D17" s="1">
        <f t="shared" si="0"/>
        <v>488506805.94713497</v>
      </c>
      <c r="F17" s="42">
        <v>330040.01591500733</v>
      </c>
      <c r="G17" s="42">
        <v>126629.27866419373</v>
      </c>
      <c r="H17" s="1">
        <f t="shared" si="1"/>
        <v>456669.29457920103</v>
      </c>
      <c r="J17" s="42">
        <v>0</v>
      </c>
      <c r="K17" s="42">
        <v>0</v>
      </c>
      <c r="L17" s="1">
        <f t="shared" si="2"/>
        <v>0</v>
      </c>
      <c r="N17" s="1"/>
      <c r="O17" s="1"/>
    </row>
    <row r="18" spans="1:15" x14ac:dyDescent="0.25">
      <c r="A18">
        <v>2040</v>
      </c>
      <c r="B18" s="1">
        <f>((((J18*Info!$X$3)+F18)*Info!$T$3*(1-Info!$W$3))+((Info!$V$3*J18)/Info!$U$3))*1000</f>
        <v>357807963.94828963</v>
      </c>
      <c r="C18" s="1">
        <f>((((K18*Info!$X$4)+G18)*Info!$T$4*(1-Info!$W$3))+((Info!$V$4*K18)/Info!$U$4))*1000</f>
        <v>151575616.50485379</v>
      </c>
      <c r="D18" s="1">
        <f t="shared" si="0"/>
        <v>509383580.45314342</v>
      </c>
      <c r="F18" s="42">
        <v>340189.99363987189</v>
      </c>
      <c r="G18" s="42">
        <v>135766.4546167517</v>
      </c>
      <c r="H18" s="1">
        <f t="shared" si="1"/>
        <v>475956.44825662358</v>
      </c>
      <c r="J18" s="42">
        <v>0</v>
      </c>
      <c r="K18" s="42">
        <v>0</v>
      </c>
      <c r="L18" s="1">
        <f t="shared" si="2"/>
        <v>0</v>
      </c>
      <c r="N18" s="1"/>
      <c r="O18" s="1"/>
    </row>
    <row r="19" spans="1:15" x14ac:dyDescent="0.25">
      <c r="A19">
        <v>2041</v>
      </c>
      <c r="B19" s="1">
        <f>((((J19*Info!$X$3)+F19)*Info!$T$3*(1-Info!$W$3))+((Info!$V$3*J19)/Info!$U$3))*1000</f>
        <v>369000758.09468454</v>
      </c>
      <c r="C19" s="1">
        <f>((((K19*Info!$X$4)+G19)*Info!$T$4*(1-Info!$W$3))+((Info!$V$4*K19)/Info!$U$4))*1000</f>
        <v>169049482.61183265</v>
      </c>
      <c r="D19" s="1">
        <f t="shared" si="0"/>
        <v>538050240.70651722</v>
      </c>
      <c r="F19" s="42">
        <v>350831.67005047511</v>
      </c>
      <c r="G19" s="42">
        <v>151417.81665304839</v>
      </c>
      <c r="H19" s="1">
        <f t="shared" si="1"/>
        <v>502249.48670352349</v>
      </c>
      <c r="J19" s="42">
        <v>0</v>
      </c>
      <c r="K19" s="42">
        <v>0</v>
      </c>
      <c r="L19" s="1">
        <f t="shared" si="2"/>
        <v>0</v>
      </c>
      <c r="N19" s="1"/>
      <c r="O19" s="1"/>
    </row>
    <row r="20" spans="1:15" x14ac:dyDescent="0.25">
      <c r="A20">
        <v>2042</v>
      </c>
      <c r="B20" s="1">
        <f>((((J20*Info!$X$3)+F20)*Info!$T$3*(1-Info!$W$3))+((Info!$V$3*J20)/Info!$U$3))*1000</f>
        <v>382494856.37630403</v>
      </c>
      <c r="C20" s="1">
        <f>((((K20*Info!$X$4)+G20)*Info!$T$4*(1-Info!$W$3))+((Info!$V$4*K20)/Info!$U$4))*1000</f>
        <v>174899042.77888176</v>
      </c>
      <c r="D20" s="1">
        <f t="shared" si="0"/>
        <v>557393899.15518582</v>
      </c>
      <c r="F20" s="42">
        <v>363661.33755687909</v>
      </c>
      <c r="G20" s="42">
        <v>156657.27444487734</v>
      </c>
      <c r="H20" s="1">
        <f t="shared" si="1"/>
        <v>520318.61200175644</v>
      </c>
      <c r="J20" s="42">
        <v>0</v>
      </c>
      <c r="K20" s="42">
        <v>0</v>
      </c>
      <c r="L20" s="1">
        <f t="shared" si="2"/>
        <v>0</v>
      </c>
      <c r="N20" s="1"/>
      <c r="O20" s="1"/>
    </row>
    <row r="21" spans="1:15" x14ac:dyDescent="0.25">
      <c r="A21">
        <v>2043</v>
      </c>
      <c r="B21" s="1">
        <f>((((J21*Info!$X$3)+F21)*Info!$T$3*(1-Info!$W$3))+((Info!$V$3*J21)/Info!$U$3))*1000</f>
        <v>408865514.89019549</v>
      </c>
      <c r="C21" s="1">
        <f>((((K21*Info!$X$4)+G21)*Info!$T$4*(1-Info!$W$3))+((Info!$V$4*K21)/Info!$U$4))*1000</f>
        <v>252159353.29353172</v>
      </c>
      <c r="D21" s="1">
        <f t="shared" si="0"/>
        <v>661024868.18372726</v>
      </c>
      <c r="F21" s="42">
        <v>388733.54124158091</v>
      </c>
      <c r="G21" s="42">
        <v>225859.42372874633</v>
      </c>
      <c r="H21" s="1">
        <f t="shared" si="1"/>
        <v>614592.96497032722</v>
      </c>
      <c r="J21" s="42">
        <v>0</v>
      </c>
      <c r="K21" s="42">
        <v>0</v>
      </c>
      <c r="L21" s="1">
        <f t="shared" si="2"/>
        <v>0</v>
      </c>
      <c r="N21" s="1"/>
      <c r="O21" s="1"/>
    </row>
    <row r="22" spans="1:15" x14ac:dyDescent="0.25">
      <c r="A22">
        <v>2044</v>
      </c>
      <c r="B22" s="1">
        <f>((((J22*Info!$X$3)+F22)*Info!$T$3*(1-Info!$W$3))+((Info!$V$3*J22)/Info!$U$3))*1000</f>
        <v>460103458.3066439</v>
      </c>
      <c r="C22" s="1">
        <f>((((K22*Info!$X$4)+G22)*Info!$T$4*(1-Info!$W$3))+((Info!$V$4*K22)/Info!$U$4))*1000</f>
        <v>256144563.37796015</v>
      </c>
      <c r="D22" s="1">
        <f t="shared" si="0"/>
        <v>716248021.68460405</v>
      </c>
      <c r="F22" s="42">
        <v>437448.59904135857</v>
      </c>
      <c r="G22" s="42">
        <v>229428.98100017229</v>
      </c>
      <c r="H22" s="1">
        <f t="shared" si="1"/>
        <v>666877.58004153089</v>
      </c>
      <c r="J22" s="42">
        <v>0</v>
      </c>
      <c r="K22" s="42">
        <v>0</v>
      </c>
      <c r="L22" s="1">
        <f t="shared" si="2"/>
        <v>0</v>
      </c>
      <c r="N22" s="1"/>
      <c r="O22" s="1"/>
    </row>
    <row r="23" spans="1:15" x14ac:dyDescent="0.25">
      <c r="A23">
        <v>2045</v>
      </c>
      <c r="B23" s="1">
        <f>((((J23*Info!$X$3)+F23)*Info!$T$3*(1-Info!$W$3))+((Info!$V$3*J23)/Info!$U$3))*1000</f>
        <v>451878842.42070556</v>
      </c>
      <c r="C23" s="1">
        <f>((((K23*Info!$X$4)+G23)*Info!$T$4*(1-Info!$W$3))+((Info!$V$4*K23)/Info!$U$4))*1000</f>
        <v>266059223.84495363</v>
      </c>
      <c r="D23" s="1">
        <f t="shared" si="0"/>
        <v>717938066.26565921</v>
      </c>
      <c r="F23" s="42">
        <v>429628.95189026248</v>
      </c>
      <c r="G23" s="42">
        <v>238309.55382165557</v>
      </c>
      <c r="H23" s="1">
        <f t="shared" si="1"/>
        <v>667938.505711918</v>
      </c>
      <c r="J23" s="42">
        <v>0</v>
      </c>
      <c r="K23" s="42">
        <v>0</v>
      </c>
      <c r="L23" s="1">
        <f t="shared" si="2"/>
        <v>0</v>
      </c>
      <c r="N23" s="1"/>
      <c r="O23" s="1"/>
    </row>
    <row r="24" spans="1:15" x14ac:dyDescent="0.25">
      <c r="A24">
        <v>2046</v>
      </c>
      <c r="B24" s="1">
        <f>((((J24*Info!$X$3)+F24)*Info!$T$3*(1-Info!$W$3))+((Info!$V$3*J24)/Info!$U$3))*1000</f>
        <v>424300727.40438157</v>
      </c>
      <c r="C24" s="1">
        <f>((((K24*Info!$X$4)+G24)*Info!$T$4*(1-Info!$W$3))+((Info!$V$4*K24)/Info!$U$4))*1000</f>
        <v>271648260.6639713</v>
      </c>
      <c r="D24" s="1">
        <f t="shared" si="0"/>
        <v>695948988.06835294</v>
      </c>
      <c r="F24" s="42">
        <v>403408.74519481062</v>
      </c>
      <c r="G24" s="42">
        <v>243315.66055001723</v>
      </c>
      <c r="H24" s="1">
        <f t="shared" si="1"/>
        <v>646724.40574482782</v>
      </c>
      <c r="J24" s="42">
        <v>0</v>
      </c>
      <c r="K24" s="42">
        <v>0</v>
      </c>
      <c r="L24" s="1">
        <f t="shared" si="2"/>
        <v>0</v>
      </c>
      <c r="N24" s="1"/>
      <c r="O24" s="1"/>
    </row>
    <row r="25" spans="1:15" x14ac:dyDescent="0.25">
      <c r="A25">
        <v>2047</v>
      </c>
      <c r="B25" s="1">
        <f>((((J25*Info!$X$3)+F25)*Info!$T$3*(1-Info!$W$3))+((Info!$V$3*J25)/Info!$U$3))*1000</f>
        <v>424300727.40438157</v>
      </c>
      <c r="C25" s="1">
        <f>((((K25*Info!$X$4)+G25)*Info!$T$4*(1-Info!$W$3))+((Info!$V$4*K25)/Info!$U$4))*1000</f>
        <v>309194240.19141579</v>
      </c>
      <c r="D25" s="1">
        <f t="shared" si="0"/>
        <v>733494967.5957973</v>
      </c>
      <c r="F25" s="42">
        <v>403408.74519481062</v>
      </c>
      <c r="G25" s="42">
        <v>276945.63773959404</v>
      </c>
      <c r="H25" s="1">
        <f t="shared" si="1"/>
        <v>680354.38293440465</v>
      </c>
      <c r="J25" s="42">
        <v>0</v>
      </c>
      <c r="K25" s="42">
        <v>0</v>
      </c>
      <c r="L25" s="1">
        <f t="shared" si="2"/>
        <v>0</v>
      </c>
      <c r="N25" s="1"/>
      <c r="O25" s="1"/>
    </row>
    <row r="26" spans="1:15" x14ac:dyDescent="0.25">
      <c r="A26">
        <v>2048</v>
      </c>
      <c r="B26" s="1">
        <f>((((J26*Info!$X$3)+F26)*Info!$T$3*(1-Info!$W$3))+((Info!$V$3*J26)/Info!$U$3))*1000</f>
        <v>424300727.40438157</v>
      </c>
      <c r="C26" s="1">
        <f>((((K26*Info!$X$4)+G26)*Info!$T$4*(1-Info!$W$3))+((Info!$V$4*K26)/Info!$U$4))*1000</f>
        <v>323725770.30761391</v>
      </c>
      <c r="D26" s="1">
        <f t="shared" si="0"/>
        <v>748026497.71199548</v>
      </c>
      <c r="F26" s="42">
        <v>403408.74519481062</v>
      </c>
      <c r="G26" s="42">
        <v>289961.54603358795</v>
      </c>
      <c r="H26" s="1">
        <f t="shared" si="1"/>
        <v>693370.29122839856</v>
      </c>
      <c r="J26" s="42">
        <v>0</v>
      </c>
      <c r="K26" s="42">
        <v>0</v>
      </c>
      <c r="L26" s="1">
        <f t="shared" si="2"/>
        <v>0</v>
      </c>
      <c r="N26" s="1"/>
      <c r="O26" s="1"/>
    </row>
    <row r="27" spans="1:15" x14ac:dyDescent="0.25">
      <c r="A27">
        <v>2049</v>
      </c>
      <c r="B27" s="1">
        <f>((((J27*Info!$X$3)+F27)*Info!$T$3*(1-Info!$W$3))+((Info!$V$3*J27)/Info!$U$3))*1000</f>
        <v>424300727.40438157</v>
      </c>
      <c r="C27" s="1">
        <f>((((K27*Info!$X$4)+G27)*Info!$T$4*(1-Info!$W$3))+((Info!$V$4*K27)/Info!$U$4))*1000</f>
        <v>333371116.5094164</v>
      </c>
      <c r="D27" s="1">
        <f t="shared" si="0"/>
        <v>757671843.91379797</v>
      </c>
      <c r="F27" s="42">
        <v>403408.74519481062</v>
      </c>
      <c r="G27" s="42">
        <v>298600.8937569597</v>
      </c>
      <c r="H27" s="1">
        <f t="shared" si="1"/>
        <v>702009.63895177026</v>
      </c>
      <c r="J27" s="42">
        <v>0</v>
      </c>
      <c r="K27" s="42">
        <v>0</v>
      </c>
      <c r="L27" s="1">
        <f t="shared" si="2"/>
        <v>0</v>
      </c>
      <c r="N27" s="1"/>
      <c r="O27" s="1"/>
    </row>
    <row r="28" spans="1:15" x14ac:dyDescent="0.25">
      <c r="A28">
        <v>2050</v>
      </c>
      <c r="B28" s="1">
        <f>((((J28*Info!$X$3)+F28)*Info!$T$3*(1-Info!$W$3))+((Info!$V$3*J28)/Info!$U$3))*1000</f>
        <v>424300727.40438157</v>
      </c>
      <c r="C28" s="1">
        <f>((((K28*Info!$X$4)+G28)*Info!$T$4*(1-Info!$W$3))+((Info!$V$4*K28)/Info!$U$4))*1000</f>
        <v>347237284.41779172</v>
      </c>
      <c r="D28" s="1">
        <f t="shared" si="0"/>
        <v>771538011.82217336</v>
      </c>
      <c r="F28" s="42">
        <v>403408.74519481062</v>
      </c>
      <c r="G28" s="42">
        <v>311020.83635360032</v>
      </c>
      <c r="H28" s="1">
        <f t="shared" si="1"/>
        <v>714429.58154841093</v>
      </c>
      <c r="J28" s="42">
        <v>0</v>
      </c>
      <c r="K28" s="42">
        <v>0</v>
      </c>
      <c r="L28" s="1">
        <f t="shared" si="2"/>
        <v>0</v>
      </c>
      <c r="N28" s="1"/>
      <c r="O28" s="1"/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A4E3-2B00-40E8-A8AA-53EEBFB8F4F6}">
  <sheetPr codeName="Sheet10">
    <tabColor theme="2" tint="-9.9978637043366805E-2"/>
  </sheetPr>
  <dimension ref="A1:L28"/>
  <sheetViews>
    <sheetView workbookViewId="0"/>
  </sheetViews>
  <sheetFormatPr defaultRowHeight="15" x14ac:dyDescent="0.25"/>
  <cols>
    <col min="1" max="1" width="5" bestFit="1" customWidth="1"/>
    <col min="2" max="4" width="13.7109375" bestFit="1" customWidth="1"/>
    <col min="5" max="5" width="2" customWidth="1"/>
    <col min="6" max="8" width="10" bestFit="1" customWidth="1"/>
    <col min="9" max="9" width="2.7109375" customWidth="1"/>
    <col min="10" max="11" width="9" bestFit="1" customWidth="1"/>
    <col min="12" max="12" width="10" bestFit="1" customWidth="1"/>
  </cols>
  <sheetData>
    <row r="1" spans="1:12" x14ac:dyDescent="0.25">
      <c r="B1" s="61" t="s">
        <v>48</v>
      </c>
      <c r="C1" s="61"/>
      <c r="D1" s="61"/>
      <c r="F1" s="61" t="s">
        <v>46</v>
      </c>
      <c r="G1" s="61"/>
      <c r="H1" s="61"/>
      <c r="J1" s="61" t="s">
        <v>47</v>
      </c>
      <c r="K1" s="61"/>
      <c r="L1" s="61"/>
    </row>
    <row r="2" spans="1:12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2" x14ac:dyDescent="0.25">
      <c r="A3">
        <v>2025</v>
      </c>
      <c r="B3" s="1">
        <f>((((J3*Info!$X$3)+F3)*Info!$T$3*(1-Info!$W$3))+((Info!$V$3*J3)/Info!$U$3))*1000</f>
        <v>182726967.31062549</v>
      </c>
      <c r="C3" s="1">
        <f>((((K3*Info!$X$4)+G3)*Info!$T$4*(1-Info!$W$3))+((Info!$V$4*K3)/Info!$U$4))*1000</f>
        <v>41680555.111043818</v>
      </c>
      <c r="D3" s="1">
        <f t="shared" ref="D3:D28" si="0">SUM(B3:C3)</f>
        <v>224407522.4216693</v>
      </c>
      <c r="F3" s="42">
        <v>173729.74363482418</v>
      </c>
      <c r="G3" s="42">
        <v>37333.321310973122</v>
      </c>
      <c r="H3" s="1">
        <f t="shared" ref="H3:H28" si="1">SUM(F3:G3)</f>
        <v>211063.06494579729</v>
      </c>
      <c r="J3" s="42">
        <v>0</v>
      </c>
      <c r="K3" s="42">
        <v>0</v>
      </c>
      <c r="L3" s="1">
        <f t="shared" ref="L3:L28" si="2">SUM(J3:K3)</f>
        <v>0</v>
      </c>
    </row>
    <row r="4" spans="1:12" x14ac:dyDescent="0.25">
      <c r="A4">
        <v>2026</v>
      </c>
      <c r="B4" s="1">
        <f>((((J4*Info!$X$3)+F4)*Info!$T$3*(1-Info!$W$3))+((Info!$V$3*J4)/Info!$U$3))*1000</f>
        <v>195884352.26139772</v>
      </c>
      <c r="C4" s="1">
        <f>((((K4*Info!$X$4)+G4)*Info!$T$4*(1-Info!$W$3))+((Info!$V$4*K4)/Info!$U$4))*1000</f>
        <v>46984808.90681769</v>
      </c>
      <c r="D4" s="1">
        <f t="shared" si="0"/>
        <v>242869161.16821539</v>
      </c>
      <c r="F4" s="42">
        <v>186239.27711006961</v>
      </c>
      <c r="G4" s="42">
        <v>42084.347556784938</v>
      </c>
      <c r="H4" s="1">
        <f t="shared" si="1"/>
        <v>228323.62466685456</v>
      </c>
      <c r="J4" s="42">
        <v>0</v>
      </c>
      <c r="K4" s="42">
        <v>0</v>
      </c>
      <c r="L4" s="1">
        <f t="shared" si="2"/>
        <v>0</v>
      </c>
    </row>
    <row r="5" spans="1:12" x14ac:dyDescent="0.25">
      <c r="A5">
        <v>2027</v>
      </c>
      <c r="B5" s="1">
        <f>((((J5*Info!$X$3)+F5)*Info!$T$3*(1-Info!$W$3))+((Info!$V$3*J5)/Info!$U$3))*1000</f>
        <v>208652836.34549719</v>
      </c>
      <c r="C5" s="1">
        <f>((((K5*Info!$X$4)+G5)*Info!$T$4*(1-Info!$W$3))+((Info!$V$4*K5)/Info!$U$4))*1000</f>
        <v>49909481.506948277</v>
      </c>
      <c r="D5" s="1">
        <f t="shared" si="0"/>
        <v>258562317.85244548</v>
      </c>
      <c r="F5" s="42">
        <v>198379.05866056739</v>
      </c>
      <c r="G5" s="42">
        <v>44703.9801796994</v>
      </c>
      <c r="H5" s="1">
        <f t="shared" si="1"/>
        <v>243083.03884026679</v>
      </c>
      <c r="J5" s="42">
        <v>0</v>
      </c>
      <c r="K5" s="42">
        <v>0</v>
      </c>
      <c r="L5" s="1">
        <f t="shared" si="2"/>
        <v>0</v>
      </c>
    </row>
    <row r="6" spans="1:12" x14ac:dyDescent="0.25">
      <c r="A6">
        <v>2028</v>
      </c>
      <c r="B6" s="1">
        <f>((((J6*Info!$X$3)+F6)*Info!$T$3*(1-Info!$W$3))+((Info!$V$3*J6)/Info!$U$3))*1000</f>
        <v>226630552.43078876</v>
      </c>
      <c r="C6" s="1">
        <f>((((K6*Info!$X$4)+G6)*Info!$T$4*(1-Info!$W$3))+((Info!$V$4*K6)/Info!$U$4))*1000</f>
        <v>48912114.640059851</v>
      </c>
      <c r="D6" s="1">
        <f t="shared" si="0"/>
        <v>275542667.07084858</v>
      </c>
      <c r="F6" s="42">
        <v>215471.57681815265</v>
      </c>
      <c r="G6" s="42">
        <v>43810.637526098362</v>
      </c>
      <c r="H6" s="1">
        <f t="shared" si="1"/>
        <v>259282.21434425103</v>
      </c>
      <c r="J6" s="42">
        <v>0</v>
      </c>
      <c r="K6" s="42">
        <v>0</v>
      </c>
      <c r="L6" s="1">
        <f t="shared" si="2"/>
        <v>0</v>
      </c>
    </row>
    <row r="7" spans="1:12" x14ac:dyDescent="0.25">
      <c r="A7">
        <v>2029</v>
      </c>
      <c r="B7" s="1">
        <f>((((J7*Info!$X$3)+F7)*Info!$T$3*(1-Info!$W$3))+((Info!$V$3*J7)/Info!$U$3))*1000</f>
        <v>244892785.18980101</v>
      </c>
      <c r="C7" s="1">
        <f>((((K7*Info!$X$4)+G7)*Info!$T$4*(1-Info!$W$3))+((Info!$V$4*K7)/Info!$U$4))*1000</f>
        <v>49469563.314220041</v>
      </c>
      <c r="D7" s="1">
        <f t="shared" si="0"/>
        <v>294362348.50402105</v>
      </c>
      <c r="F7" s="42">
        <v>232834.60244112645</v>
      </c>
      <c r="G7" s="42">
        <v>44309.944946821364</v>
      </c>
      <c r="H7" s="1">
        <f t="shared" si="1"/>
        <v>277144.54738794779</v>
      </c>
      <c r="J7" s="42">
        <v>0</v>
      </c>
      <c r="K7" s="42">
        <v>0</v>
      </c>
      <c r="L7" s="1">
        <f t="shared" si="2"/>
        <v>0</v>
      </c>
    </row>
    <row r="8" spans="1:12" x14ac:dyDescent="0.25">
      <c r="A8">
        <v>2030</v>
      </c>
      <c r="B8" s="1">
        <f>((((J8*Info!$X$3)+F8)*Info!$T$3*(1-Info!$W$3))+((Info!$V$3*J8)/Info!$U$3))*1000</f>
        <v>233963477.12349325</v>
      </c>
      <c r="C8" s="1">
        <f>((((K8*Info!$X$4)+G8)*Info!$T$4*(1-Info!$W$3))+((Info!$V$4*K8)/Info!$U$4))*1000</f>
        <v>56858956.879934303</v>
      </c>
      <c r="D8" s="1">
        <f t="shared" si="0"/>
        <v>290822434.00342757</v>
      </c>
      <c r="F8" s="42">
        <v>222443.43841968291</v>
      </c>
      <c r="G8" s="42">
        <v>50928.633290752572</v>
      </c>
      <c r="H8" s="1">
        <f t="shared" si="1"/>
        <v>273372.0717104355</v>
      </c>
      <c r="J8" s="42">
        <v>0</v>
      </c>
      <c r="K8" s="42">
        <v>0</v>
      </c>
      <c r="L8" s="1">
        <f t="shared" si="2"/>
        <v>0</v>
      </c>
    </row>
    <row r="9" spans="1:12" x14ac:dyDescent="0.25">
      <c r="A9">
        <v>2031</v>
      </c>
      <c r="B9" s="1">
        <f>((((J9*Info!$X$3)+F9)*Info!$T$3*(1-Info!$W$3))+((Info!$V$3*J9)/Info!$U$3))*1000</f>
        <v>212717452.75710183</v>
      </c>
      <c r="C9" s="1">
        <f>((((K9*Info!$X$4)+G9)*Info!$T$4*(1-Info!$W$3))+((Info!$V$4*K9)/Info!$U$4))*1000</f>
        <v>58408659.837499723</v>
      </c>
      <c r="D9" s="1">
        <f t="shared" si="0"/>
        <v>271126112.59460157</v>
      </c>
      <c r="F9" s="42">
        <v>202243.53896993279</v>
      </c>
      <c r="G9" s="42">
        <v>52316.704018150966</v>
      </c>
      <c r="H9" s="1">
        <f t="shared" si="1"/>
        <v>254560.24298808374</v>
      </c>
      <c r="J9" s="42">
        <v>0</v>
      </c>
      <c r="K9" s="42">
        <v>0</v>
      </c>
      <c r="L9" s="1">
        <f t="shared" si="2"/>
        <v>0</v>
      </c>
    </row>
    <row r="10" spans="1:12" x14ac:dyDescent="0.25">
      <c r="A10">
        <v>2032</v>
      </c>
      <c r="B10" s="1">
        <f>((((J10*Info!$X$3)+F10)*Info!$T$3*(1-Info!$W$3))+((Info!$V$3*J10)/Info!$U$3))*1000</f>
        <v>222771124.44490325</v>
      </c>
      <c r="C10" s="1">
        <f>((((K10*Info!$X$4)+G10)*Info!$T$4*(1-Info!$W$3))+((Info!$V$4*K10)/Info!$U$4))*1000</f>
        <v>60318439.02932664</v>
      </c>
      <c r="D10" s="1">
        <f t="shared" si="0"/>
        <v>283089563.47422987</v>
      </c>
      <c r="F10" s="42">
        <v>211802.18173961915</v>
      </c>
      <c r="G10" s="42">
        <v>54027.295444093688</v>
      </c>
      <c r="H10" s="1">
        <f t="shared" si="1"/>
        <v>265829.47718371282</v>
      </c>
      <c r="J10" s="42">
        <v>0</v>
      </c>
      <c r="K10" s="42">
        <v>0</v>
      </c>
      <c r="L10" s="1">
        <f t="shared" si="2"/>
        <v>0</v>
      </c>
    </row>
    <row r="11" spans="1:12" x14ac:dyDescent="0.25">
      <c r="A11">
        <v>2033</v>
      </c>
      <c r="B11" s="1">
        <f>((((J11*Info!$X$3)+F11)*Info!$T$3*(1-Info!$W$3))+((Info!$V$3*J11)/Info!$U$3))*1000</f>
        <v>223644229.36729214</v>
      </c>
      <c r="C11" s="1">
        <f>((((K11*Info!$X$4)+G11)*Info!$T$4*(1-Info!$W$3))+((Info!$V$4*K11)/Info!$U$4))*1000</f>
        <v>64012819.874138378</v>
      </c>
      <c r="D11" s="1">
        <f t="shared" si="0"/>
        <v>287657049.24143052</v>
      </c>
      <c r="F11" s="42">
        <v>212632.29618066424</v>
      </c>
      <c r="G11" s="42">
        <v>57336.356629987451</v>
      </c>
      <c r="H11" s="1">
        <f t="shared" si="1"/>
        <v>269968.65281065169</v>
      </c>
      <c r="J11" s="42">
        <v>0</v>
      </c>
      <c r="K11" s="42">
        <v>0</v>
      </c>
      <c r="L11" s="1">
        <f t="shared" si="2"/>
        <v>0</v>
      </c>
    </row>
    <row r="12" spans="1:12" x14ac:dyDescent="0.25">
      <c r="A12">
        <v>2034</v>
      </c>
      <c r="B12" s="1">
        <f>((((J12*Info!$X$3)+F12)*Info!$T$3*(1-Info!$W$3))+((Info!$V$3*J12)/Info!$U$3))*1000</f>
        <v>219765965.62625536</v>
      </c>
      <c r="C12" s="1">
        <f>((((K12*Info!$X$4)+G12)*Info!$T$4*(1-Info!$W$3))+((Info!$V$4*K12)/Info!$U$4))*1000</f>
        <v>67548998.751016989</v>
      </c>
      <c r="D12" s="1">
        <f t="shared" si="0"/>
        <v>287314964.37727237</v>
      </c>
      <c r="F12" s="42">
        <v>208944.99279356661</v>
      </c>
      <c r="G12" s="42">
        <v>60503.716130643559</v>
      </c>
      <c r="H12" s="1">
        <f t="shared" si="1"/>
        <v>269448.70892421016</v>
      </c>
      <c r="J12" s="42">
        <v>0</v>
      </c>
      <c r="K12" s="42">
        <v>0</v>
      </c>
      <c r="L12" s="1">
        <f t="shared" si="2"/>
        <v>0</v>
      </c>
    </row>
    <row r="13" spans="1:12" x14ac:dyDescent="0.25">
      <c r="A13">
        <v>2035</v>
      </c>
      <c r="B13" s="1">
        <f>((((J13*Info!$X$3)+F13)*Info!$T$3*(1-Info!$W$3))+((Info!$V$3*J13)/Info!$U$3))*1000</f>
        <v>244626674.60447168</v>
      </c>
      <c r="C13" s="1">
        <f>((((K13*Info!$X$4)+G13)*Info!$T$4*(1-Info!$W$3))+((Info!$V$4*K13)/Info!$U$4))*1000</f>
        <v>68291945.862112656</v>
      </c>
      <c r="D13" s="1">
        <f t="shared" si="0"/>
        <v>312918620.46658432</v>
      </c>
      <c r="F13" s="42">
        <v>232581.59477374045</v>
      </c>
      <c r="G13" s="42">
        <v>61169.174715388857</v>
      </c>
      <c r="H13" s="1">
        <f t="shared" si="1"/>
        <v>293750.76948912931</v>
      </c>
      <c r="J13" s="42">
        <v>0</v>
      </c>
      <c r="K13" s="42">
        <v>0</v>
      </c>
      <c r="L13" s="1">
        <f t="shared" si="2"/>
        <v>0</v>
      </c>
    </row>
    <row r="14" spans="1:12" x14ac:dyDescent="0.25">
      <c r="A14">
        <v>2036</v>
      </c>
      <c r="B14" s="1">
        <f>((((J14*Info!$X$3)+F14)*Info!$T$3*(1-Info!$W$3))+((Info!$V$3*J14)/Info!$U$3))*1000</f>
        <v>285620813.26863736</v>
      </c>
      <c r="C14" s="1">
        <f>((((K14*Info!$X$4)+G14)*Info!$T$4*(1-Info!$W$3))+((Info!$V$4*K14)/Info!$U$4))*1000</f>
        <v>78682649.78490743</v>
      </c>
      <c r="D14" s="1">
        <f t="shared" si="0"/>
        <v>364303463.05354476</v>
      </c>
      <c r="F14" s="42">
        <v>271557.23862902925</v>
      </c>
      <c r="G14" s="42">
        <v>70476.14020957207</v>
      </c>
      <c r="H14" s="1">
        <f t="shared" si="1"/>
        <v>342033.37883860129</v>
      </c>
      <c r="J14" s="42">
        <v>0</v>
      </c>
      <c r="K14" s="42">
        <v>0</v>
      </c>
      <c r="L14" s="1">
        <f t="shared" si="2"/>
        <v>0</v>
      </c>
    </row>
    <row r="15" spans="1:12" x14ac:dyDescent="0.25">
      <c r="A15">
        <v>2037</v>
      </c>
      <c r="B15" s="1">
        <f>((((J15*Info!$X$3)+F15)*Info!$T$3*(1-Info!$W$3))+((Info!$V$3*J15)/Info!$U$3))*1000</f>
        <v>294799026.26986605</v>
      </c>
      <c r="C15" s="1">
        <f>((((K15*Info!$X$4)+G15)*Info!$T$4*(1-Info!$W$3))+((Info!$V$4*K15)/Info!$U$4))*1000</f>
        <v>99893609.924653351</v>
      </c>
      <c r="D15" s="1">
        <f t="shared" si="0"/>
        <v>394692636.1945194</v>
      </c>
      <c r="F15" s="42">
        <v>280283.52908958652</v>
      </c>
      <c r="G15" s="42">
        <v>89474.821683503775</v>
      </c>
      <c r="H15" s="1">
        <f t="shared" si="1"/>
        <v>369758.35077309026</v>
      </c>
      <c r="J15" s="42">
        <v>0</v>
      </c>
      <c r="K15" s="42">
        <v>0</v>
      </c>
      <c r="L15" s="1">
        <f t="shared" si="2"/>
        <v>0</v>
      </c>
    </row>
    <row r="16" spans="1:12" x14ac:dyDescent="0.25">
      <c r="A16">
        <v>2038</v>
      </c>
      <c r="B16" s="1">
        <f>((((J16*Info!$X$3)+F16)*Info!$T$3*(1-Info!$W$3))+((Info!$V$3*J16)/Info!$U$3))*1000</f>
        <v>301069815.64903039</v>
      </c>
      <c r="C16" s="1">
        <f>((((K16*Info!$X$4)+G16)*Info!$T$4*(1-Info!$W$3))+((Info!$V$4*K16)/Info!$U$4))*1000</f>
        <v>102928823.77544792</v>
      </c>
      <c r="D16" s="1">
        <f t="shared" si="0"/>
        <v>403998639.42447829</v>
      </c>
      <c r="F16" s="42">
        <v>286245.5534544863</v>
      </c>
      <c r="G16" s="42">
        <v>92193.466232198989</v>
      </c>
      <c r="H16" s="1">
        <f t="shared" si="1"/>
        <v>378439.01968668529</v>
      </c>
      <c r="J16" s="42">
        <v>0</v>
      </c>
      <c r="K16" s="42">
        <v>0</v>
      </c>
      <c r="L16" s="1">
        <f t="shared" si="2"/>
        <v>0</v>
      </c>
    </row>
    <row r="17" spans="1:12" x14ac:dyDescent="0.25">
      <c r="A17">
        <v>2039</v>
      </c>
      <c r="B17" s="1">
        <f>((((J17*Info!$X$3)+F17)*Info!$T$3*(1-Info!$W$3))+((Info!$V$3*J17)/Info!$U$3))*1000</f>
        <v>308284679.33793247</v>
      </c>
      <c r="C17" s="1">
        <f>((((K17*Info!$X$4)+G17)*Info!$T$4*(1-Info!$W$3))+((Info!$V$4*K17)/Info!$U$4))*1000</f>
        <v>114180160.6792955</v>
      </c>
      <c r="D17" s="1">
        <f t="shared" si="0"/>
        <v>422464840.01722795</v>
      </c>
      <c r="F17" s="42">
        <v>293105.16721309698</v>
      </c>
      <c r="G17" s="42">
        <v>102271.30168065379</v>
      </c>
      <c r="H17" s="1">
        <f t="shared" si="1"/>
        <v>395376.4688937508</v>
      </c>
      <c r="J17" s="42">
        <v>0</v>
      </c>
      <c r="K17" s="42">
        <v>0</v>
      </c>
      <c r="L17" s="1">
        <f t="shared" si="2"/>
        <v>0</v>
      </c>
    </row>
    <row r="18" spans="1:12" x14ac:dyDescent="0.25">
      <c r="A18">
        <v>2040</v>
      </c>
      <c r="B18" s="1">
        <f>((((J18*Info!$X$3)+F18)*Info!$T$3*(1-Info!$W$3))+((Info!$V$3*J18)/Info!$U$3))*1000</f>
        <v>315970677.47376251</v>
      </c>
      <c r="C18" s="1">
        <f>((((K18*Info!$X$4)+G18)*Info!$T$4*(1-Info!$W$3))+((Info!$V$4*K18)/Info!$U$4))*1000</f>
        <v>121818534.18691634</v>
      </c>
      <c r="D18" s="1">
        <f t="shared" si="0"/>
        <v>437789211.66067886</v>
      </c>
      <c r="F18" s="42">
        <v>300412.71740871522</v>
      </c>
      <c r="G18" s="42">
        <v>109113.00164586552</v>
      </c>
      <c r="H18" s="1">
        <f t="shared" si="1"/>
        <v>409525.71905458072</v>
      </c>
      <c r="J18" s="42">
        <v>0</v>
      </c>
      <c r="K18" s="42">
        <v>0</v>
      </c>
      <c r="L18" s="1">
        <f t="shared" si="2"/>
        <v>0</v>
      </c>
    </row>
    <row r="19" spans="1:12" x14ac:dyDescent="0.25">
      <c r="A19">
        <v>2041</v>
      </c>
      <c r="B19" s="1">
        <f>((((J19*Info!$X$3)+F19)*Info!$T$3*(1-Info!$W$3))+((Info!$V$3*J19)/Info!$U$3))*1000</f>
        <v>322415604.68926114</v>
      </c>
      <c r="C19" s="1">
        <f>((((K19*Info!$X$4)+G19)*Info!$T$4*(1-Info!$W$3))+((Info!$V$4*K19)/Info!$U$4))*1000</f>
        <v>133072678.70667981</v>
      </c>
      <c r="D19" s="1">
        <f t="shared" si="0"/>
        <v>455488283.39594096</v>
      </c>
      <c r="F19" s="42">
        <v>306540.30530322826</v>
      </c>
      <c r="G19" s="42">
        <v>119193.35187913607</v>
      </c>
      <c r="H19" s="1">
        <f t="shared" si="1"/>
        <v>425733.65718236432</v>
      </c>
      <c r="J19" s="42">
        <v>0</v>
      </c>
      <c r="K19" s="42">
        <v>0</v>
      </c>
      <c r="L19" s="1">
        <f t="shared" si="2"/>
        <v>0</v>
      </c>
    </row>
    <row r="20" spans="1:12" x14ac:dyDescent="0.25">
      <c r="A20">
        <v>2042</v>
      </c>
      <c r="B20" s="1">
        <f>((((J20*Info!$X$3)+F20)*Info!$T$3*(1-Info!$W$3))+((Info!$V$3*J20)/Info!$U$3))*1000</f>
        <v>332699167.98124897</v>
      </c>
      <c r="C20" s="1">
        <f>((((K20*Info!$X$4)+G20)*Info!$T$4*(1-Info!$W$3))+((Info!$V$4*K20)/Info!$U$4))*1000</f>
        <v>141288303.84715995</v>
      </c>
      <c r="D20" s="1">
        <f t="shared" si="0"/>
        <v>473987471.82840896</v>
      </c>
      <c r="F20" s="42">
        <v>316317.52013180079</v>
      </c>
      <c r="G20" s="42">
        <v>126552.09679802955</v>
      </c>
      <c r="H20" s="1">
        <f t="shared" si="1"/>
        <v>442869.61692983034</v>
      </c>
      <c r="J20" s="42">
        <v>0</v>
      </c>
      <c r="K20" s="42">
        <v>0</v>
      </c>
      <c r="L20" s="1">
        <f t="shared" si="2"/>
        <v>0</v>
      </c>
    </row>
    <row r="21" spans="1:12" x14ac:dyDescent="0.25">
      <c r="A21">
        <v>2043</v>
      </c>
      <c r="B21" s="1">
        <f>((((J21*Info!$X$3)+F21)*Info!$T$3*(1-Info!$W$3))+((Info!$V$3*J21)/Info!$U$3))*1000</f>
        <v>346071707.70418131</v>
      </c>
      <c r="C21" s="1">
        <f>((((K21*Info!$X$4)+G21)*Info!$T$4*(1-Info!$W$3))+((Info!$V$4*K21)/Info!$U$4))*1000</f>
        <v>152228962.71605974</v>
      </c>
      <c r="D21" s="1">
        <f t="shared" si="0"/>
        <v>498300670.42024106</v>
      </c>
      <c r="F21" s="42">
        <v>329031.6144551757</v>
      </c>
      <c r="G21" s="42">
        <v>136351.65757206923</v>
      </c>
      <c r="H21" s="1">
        <f t="shared" si="1"/>
        <v>465383.27202724491</v>
      </c>
      <c r="J21" s="42">
        <v>0</v>
      </c>
      <c r="K21" s="42">
        <v>0</v>
      </c>
      <c r="L21" s="1">
        <f t="shared" si="2"/>
        <v>0</v>
      </c>
    </row>
    <row r="22" spans="1:12" x14ac:dyDescent="0.25">
      <c r="A22">
        <v>2044</v>
      </c>
      <c r="B22" s="1">
        <f>((((J22*Info!$X$3)+F22)*Info!$T$3*(1-Info!$W$3))+((Info!$V$3*J22)/Info!$U$3))*1000</f>
        <v>354471624.31764382</v>
      </c>
      <c r="C22" s="1">
        <f>((((K22*Info!$X$4)+G22)*Info!$T$4*(1-Info!$W$3))+((Info!$V$4*K22)/Info!$U$4))*1000</f>
        <v>160470068.6307632</v>
      </c>
      <c r="D22" s="1">
        <f t="shared" si="0"/>
        <v>514941692.94840705</v>
      </c>
      <c r="F22" s="42">
        <v>337017.93076791783</v>
      </c>
      <c r="G22" s="42">
        <v>143733.22564983854</v>
      </c>
      <c r="H22" s="1">
        <f t="shared" si="1"/>
        <v>480751.15641775634</v>
      </c>
      <c r="J22" s="42">
        <v>0</v>
      </c>
      <c r="K22" s="42">
        <v>0</v>
      </c>
      <c r="L22" s="1">
        <f t="shared" si="2"/>
        <v>0</v>
      </c>
    </row>
    <row r="23" spans="1:12" x14ac:dyDescent="0.25">
      <c r="A23">
        <v>2045</v>
      </c>
      <c r="B23" s="1">
        <f>((((J23*Info!$X$3)+F23)*Info!$T$3*(1-Info!$W$3))+((Info!$V$3*J23)/Info!$U$3))*1000</f>
        <v>346796812.67221326</v>
      </c>
      <c r="C23" s="1">
        <f>((((K23*Info!$X$4)+G23)*Info!$T$4*(1-Info!$W$3))+((Info!$V$4*K23)/Info!$U$4))*1000</f>
        <v>170562124.49418122</v>
      </c>
      <c r="D23" s="1">
        <f t="shared" si="0"/>
        <v>517358937.16639447</v>
      </c>
      <c r="F23" s="42">
        <v>329721.01625535107</v>
      </c>
      <c r="G23" s="42">
        <v>152772.69173260778</v>
      </c>
      <c r="H23" s="1">
        <f t="shared" si="1"/>
        <v>482493.70798795886</v>
      </c>
      <c r="J23" s="42">
        <v>0</v>
      </c>
      <c r="K23" s="42">
        <v>0</v>
      </c>
      <c r="L23" s="1">
        <f t="shared" si="2"/>
        <v>0</v>
      </c>
    </row>
    <row r="24" spans="1:12" x14ac:dyDescent="0.25">
      <c r="A24">
        <v>2046</v>
      </c>
      <c r="B24" s="1">
        <f>((((J24*Info!$X$3)+F24)*Info!$T$3*(1-Info!$W$3))+((Info!$V$3*J24)/Info!$U$3))*1000</f>
        <v>322155476.24542838</v>
      </c>
      <c r="C24" s="1">
        <f>((((K24*Info!$X$4)+G24)*Info!$T$4*(1-Info!$W$3))+((Info!$V$4*K24)/Info!$U$4))*1000</f>
        <v>177480588.01785135</v>
      </c>
      <c r="D24" s="1">
        <f t="shared" si="0"/>
        <v>499636064.26327974</v>
      </c>
      <c r="F24" s="42">
        <v>306292.98522494792</v>
      </c>
      <c r="G24" s="42">
        <v>158969.56749444205</v>
      </c>
      <c r="H24" s="1">
        <f t="shared" si="1"/>
        <v>465262.55271938996</v>
      </c>
      <c r="J24" s="42">
        <v>0</v>
      </c>
      <c r="K24" s="42">
        <v>0</v>
      </c>
      <c r="L24" s="1">
        <f t="shared" si="2"/>
        <v>0</v>
      </c>
    </row>
    <row r="25" spans="1:12" x14ac:dyDescent="0.25">
      <c r="A25">
        <v>2047</v>
      </c>
      <c r="B25" s="1">
        <f>((((J25*Info!$X$3)+F25)*Info!$T$3*(1-Info!$W$3))+((Info!$V$3*J25)/Info!$U$3))*1000</f>
        <v>322155476.24542838</v>
      </c>
      <c r="C25" s="1">
        <f>((((K25*Info!$X$4)+G25)*Info!$T$4*(1-Info!$W$3))+((Info!$V$4*K25)/Info!$U$4))*1000</f>
        <v>198840768.58376154</v>
      </c>
      <c r="D25" s="1">
        <f t="shared" si="0"/>
        <v>520996244.8291899</v>
      </c>
      <c r="F25" s="42">
        <v>306292.98522494792</v>
      </c>
      <c r="G25" s="42">
        <v>178101.90587628464</v>
      </c>
      <c r="H25" s="1">
        <f t="shared" si="1"/>
        <v>484394.89110123256</v>
      </c>
      <c r="J25" s="42">
        <v>0</v>
      </c>
      <c r="K25" s="42">
        <v>0</v>
      </c>
      <c r="L25" s="1">
        <f t="shared" si="2"/>
        <v>0</v>
      </c>
    </row>
    <row r="26" spans="1:12" x14ac:dyDescent="0.25">
      <c r="A26">
        <v>2048</v>
      </c>
      <c r="B26" s="1">
        <f>((((J26*Info!$X$3)+F26)*Info!$T$3*(1-Info!$W$3))+((Info!$V$3*J26)/Info!$U$3))*1000</f>
        <v>322155476.24542838</v>
      </c>
      <c r="C26" s="1">
        <f>((((K26*Info!$X$4)+G26)*Info!$T$4*(1-Info!$W$3))+((Info!$V$4*K26)/Info!$U$4))*1000</f>
        <v>304506781.33054245</v>
      </c>
      <c r="D26" s="1">
        <f t="shared" si="0"/>
        <v>626662257.57597089</v>
      </c>
      <c r="F26" s="42">
        <v>306292.98522494792</v>
      </c>
      <c r="G26" s="42">
        <v>272747.07542873401</v>
      </c>
      <c r="H26" s="1">
        <f t="shared" si="1"/>
        <v>579040.06065368187</v>
      </c>
      <c r="J26" s="42">
        <v>0</v>
      </c>
      <c r="K26" s="42">
        <v>0</v>
      </c>
      <c r="L26" s="1">
        <f t="shared" si="2"/>
        <v>0</v>
      </c>
    </row>
    <row r="27" spans="1:12" x14ac:dyDescent="0.25">
      <c r="A27">
        <v>2049</v>
      </c>
      <c r="B27" s="1">
        <f>((((J27*Info!$X$3)+F27)*Info!$T$3*(1-Info!$W$3))+((Info!$V$3*J27)/Info!$U$3))*1000</f>
        <v>322155476.24542838</v>
      </c>
      <c r="C27" s="1">
        <f>((((K27*Info!$X$4)+G27)*Info!$T$4*(1-Info!$W$3))+((Info!$V$4*K27)/Info!$U$4))*1000</f>
        <v>311328380.45408845</v>
      </c>
      <c r="D27" s="1">
        <f t="shared" si="0"/>
        <v>633483856.69951677</v>
      </c>
      <c r="F27" s="42">
        <v>306292.98522494792</v>
      </c>
      <c r="G27" s="42">
        <v>278857.18963559874</v>
      </c>
      <c r="H27" s="1">
        <f t="shared" si="1"/>
        <v>585150.1748605466</v>
      </c>
      <c r="J27" s="42">
        <v>0</v>
      </c>
      <c r="K27" s="42">
        <v>0</v>
      </c>
      <c r="L27" s="1">
        <f t="shared" si="2"/>
        <v>0</v>
      </c>
    </row>
    <row r="28" spans="1:12" x14ac:dyDescent="0.25">
      <c r="A28">
        <v>2050</v>
      </c>
      <c r="B28" s="1">
        <f>((((J28*Info!$X$3)+F28)*Info!$T$3*(1-Info!$W$3))+((Info!$V$3*J28)/Info!$U$3))*1000</f>
        <v>322155476.24542838</v>
      </c>
      <c r="C28" s="1">
        <f>((((K28*Info!$X$4)+G28)*Info!$T$4*(1-Info!$W$3))+((Info!$V$4*K28)/Info!$U$4))*1000</f>
        <v>327542671.5380128</v>
      </c>
      <c r="D28" s="1">
        <f t="shared" si="0"/>
        <v>649698147.78344119</v>
      </c>
      <c r="F28" s="42">
        <v>306292.98522494792</v>
      </c>
      <c r="G28" s="42">
        <v>293380.34887023672</v>
      </c>
      <c r="H28" s="1">
        <f t="shared" si="1"/>
        <v>599673.33409518469</v>
      </c>
      <c r="J28" s="42">
        <v>0</v>
      </c>
      <c r="K28" s="42">
        <v>0</v>
      </c>
      <c r="L28" s="1">
        <f t="shared" si="2"/>
        <v>0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CA6D-D60A-4908-9F69-DA9401C0A042}">
  <sheetPr codeName="Sheet11">
    <tabColor theme="2" tint="-9.9978637043366805E-2"/>
  </sheetPr>
  <dimension ref="A1:L28"/>
  <sheetViews>
    <sheetView workbookViewId="0"/>
  </sheetViews>
  <sheetFormatPr defaultRowHeight="15" x14ac:dyDescent="0.25"/>
  <cols>
    <col min="1" max="1" width="5" bestFit="1" customWidth="1"/>
    <col min="2" max="3" width="13.7109375" bestFit="1" customWidth="1"/>
    <col min="4" max="4" width="15.28515625" bestFit="1" customWidth="1"/>
    <col min="5" max="5" width="2" customWidth="1"/>
    <col min="6" max="7" width="10" bestFit="1" customWidth="1"/>
    <col min="8" max="8" width="11.5703125" bestFit="1" customWidth="1"/>
    <col min="9" max="9" width="2.7109375" customWidth="1"/>
    <col min="10" max="12" width="9" bestFit="1" customWidth="1"/>
  </cols>
  <sheetData>
    <row r="1" spans="1:12" x14ac:dyDescent="0.25">
      <c r="B1" s="61" t="s">
        <v>48</v>
      </c>
      <c r="C1" s="61"/>
      <c r="D1" s="61"/>
      <c r="F1" s="61" t="s">
        <v>46</v>
      </c>
      <c r="G1" s="61"/>
      <c r="H1" s="61"/>
      <c r="J1" s="61" t="s">
        <v>47</v>
      </c>
      <c r="K1" s="61"/>
      <c r="L1" s="61"/>
    </row>
    <row r="2" spans="1:12" x14ac:dyDescent="0.25">
      <c r="B2" t="s">
        <v>0</v>
      </c>
      <c r="C2" t="s">
        <v>1</v>
      </c>
      <c r="D2" t="s">
        <v>2</v>
      </c>
      <c r="F2" t="s">
        <v>0</v>
      </c>
      <c r="G2" t="s">
        <v>1</v>
      </c>
      <c r="H2" t="s">
        <v>2</v>
      </c>
      <c r="J2" t="s">
        <v>0</v>
      </c>
      <c r="K2" t="s">
        <v>1</v>
      </c>
      <c r="L2" t="s">
        <v>2</v>
      </c>
    </row>
    <row r="3" spans="1:12" x14ac:dyDescent="0.25">
      <c r="A3">
        <v>2025</v>
      </c>
      <c r="B3" s="1">
        <f>((((J3*Info!$X$3)+F3)*Info!$T$3*(1-Info!$W$3))+((Info!$V$3*J3)/Info!$U$3))*1000</f>
        <v>185554420.16838679</v>
      </c>
      <c r="C3" s="1">
        <f>((((K3*Info!$X$4)+G3)*Info!$T$4*(1-Info!$W$3))+((Info!$V$4*K3)/Info!$U$4))*1000</f>
        <v>42788342.58774431</v>
      </c>
      <c r="D3" s="1">
        <f t="shared" ref="D3:D28" si="0">SUM(B3:C3)</f>
        <v>228342762.75613111</v>
      </c>
      <c r="F3" s="42">
        <v>173186.25057826479</v>
      </c>
      <c r="G3" s="42">
        <v>38325.567832204637</v>
      </c>
      <c r="H3" s="1">
        <f t="shared" ref="H3:H28" si="1">SUM(F3:G3)</f>
        <v>211511.81841046942</v>
      </c>
      <c r="J3" s="42">
        <v>26010</v>
      </c>
      <c r="K3" s="42">
        <v>0</v>
      </c>
      <c r="L3" s="1">
        <f t="shared" ref="L3:L28" si="2">SUM(J3:K3)</f>
        <v>26010</v>
      </c>
    </row>
    <row r="4" spans="1:12" x14ac:dyDescent="0.25">
      <c r="A4">
        <v>2026</v>
      </c>
      <c r="B4" s="1">
        <f>((((J4*Info!$X$3)+F4)*Info!$T$3*(1-Info!$W$3))+((Info!$V$3*J4)/Info!$U$3))*1000</f>
        <v>199371894.92347032</v>
      </c>
      <c r="C4" s="1">
        <f>((((K4*Info!$X$4)+G4)*Info!$T$4*(1-Info!$W$3))+((Info!$V$4*K4)/Info!$U$4))*1000</f>
        <v>46762290.716354623</v>
      </c>
      <c r="D4" s="1">
        <f t="shared" si="0"/>
        <v>246134185.63982493</v>
      </c>
      <c r="F4" s="42">
        <v>189469.36592157802</v>
      </c>
      <c r="G4" s="42">
        <v>41885.037756808379</v>
      </c>
      <c r="H4" s="1">
        <f t="shared" si="1"/>
        <v>231354.40367838641</v>
      </c>
      <c r="J4" s="42">
        <v>690</v>
      </c>
      <c r="K4" s="42">
        <v>0</v>
      </c>
      <c r="L4" s="1">
        <f t="shared" si="2"/>
        <v>690</v>
      </c>
    </row>
    <row r="5" spans="1:12" x14ac:dyDescent="0.25">
      <c r="A5">
        <v>2027</v>
      </c>
      <c r="B5" s="1">
        <f>((((J5*Info!$X$3)+F5)*Info!$T$3*(1-Info!$W$3))+((Info!$V$3*J5)/Info!$U$3))*1000</f>
        <v>216702347.07523006</v>
      </c>
      <c r="C5" s="1">
        <f>((((K5*Info!$X$4)+G5)*Info!$T$4*(1-Info!$W$3))+((Info!$V$4*K5)/Info!$U$4))*1000</f>
        <v>58264819.204658799</v>
      </c>
      <c r="D5" s="1">
        <f t="shared" si="0"/>
        <v>274967166.27988887</v>
      </c>
      <c r="F5" s="42">
        <v>205078.11170180101</v>
      </c>
      <c r="G5" s="42">
        <v>52187.865797327904</v>
      </c>
      <c r="H5" s="1">
        <f t="shared" si="1"/>
        <v>257265.9774991289</v>
      </c>
      <c r="J5" s="42">
        <v>7679</v>
      </c>
      <c r="K5" s="42">
        <v>0</v>
      </c>
      <c r="L5" s="1">
        <f t="shared" si="2"/>
        <v>7679</v>
      </c>
    </row>
    <row r="6" spans="1:12" x14ac:dyDescent="0.25">
      <c r="A6">
        <v>2028</v>
      </c>
      <c r="B6" s="1">
        <f>((((J6*Info!$X$3)+F6)*Info!$T$3*(1-Info!$W$3))+((Info!$V$3*J6)/Info!$U$3))*1000</f>
        <v>239504645.28860503</v>
      </c>
      <c r="C6" s="1">
        <f>((((K6*Info!$X$4)+G6)*Info!$T$4*(1-Info!$W$3))+((Info!$V$4*K6)/Info!$U$4))*1000</f>
        <v>59718718.490665331</v>
      </c>
      <c r="D6" s="1">
        <f t="shared" si="0"/>
        <v>299223363.77927035</v>
      </c>
      <c r="F6" s="42">
        <v>227028.39559312025</v>
      </c>
      <c r="G6" s="42">
        <v>53490.125065556662</v>
      </c>
      <c r="H6" s="1">
        <f t="shared" si="1"/>
        <v>280518.52065867692</v>
      </c>
      <c r="J6" s="42">
        <v>5500</v>
      </c>
      <c r="K6" s="42">
        <v>0</v>
      </c>
      <c r="L6" s="1">
        <f t="shared" si="2"/>
        <v>5500</v>
      </c>
    </row>
    <row r="7" spans="1:12" x14ac:dyDescent="0.25">
      <c r="A7">
        <v>2029</v>
      </c>
      <c r="B7" s="1">
        <f>((((J7*Info!$X$3)+F7)*Info!$T$3*(1-Info!$W$3))+((Info!$V$3*J7)/Info!$U$3))*1000</f>
        <v>262590700.080493</v>
      </c>
      <c r="C7" s="1">
        <f>((((K7*Info!$X$4)+G7)*Info!$T$4*(1-Info!$W$3))+((Info!$V$4*K7)/Info!$U$4))*1000</f>
        <v>62788186.808261432</v>
      </c>
      <c r="D7" s="1">
        <f t="shared" si="0"/>
        <v>325378886.88875443</v>
      </c>
      <c r="F7" s="42">
        <v>248422.36130122893</v>
      </c>
      <c r="G7" s="42">
        <v>56239.451379694554</v>
      </c>
      <c r="H7" s="1">
        <f t="shared" si="1"/>
        <v>304661.8126809235</v>
      </c>
      <c r="J7" s="42">
        <f>AVERAGE($J$3:$J$6)</f>
        <v>9969.75</v>
      </c>
      <c r="K7" s="42">
        <v>0</v>
      </c>
      <c r="L7" s="1">
        <f t="shared" si="2"/>
        <v>9969.75</v>
      </c>
    </row>
    <row r="8" spans="1:12" x14ac:dyDescent="0.25">
      <c r="A8">
        <v>2030</v>
      </c>
      <c r="B8" s="1">
        <f>((((J8*Info!$X$3)+F8)*Info!$T$3*(1-Info!$W$3))+((Info!$V$3*J8)/Info!$U$3))*1000</f>
        <v>284339097.62336314</v>
      </c>
      <c r="C8" s="1">
        <f>((((K8*Info!$X$4)+G8)*Info!$T$4*(1-Info!$W$3))+((Info!$V$4*K8)/Info!$U$4))*1000</f>
        <v>61164614.052705921</v>
      </c>
      <c r="D8" s="1">
        <f t="shared" si="0"/>
        <v>345503711.67606908</v>
      </c>
      <c r="F8" s="42">
        <v>269099.89776560914</v>
      </c>
      <c r="G8" s="42">
        <v>54785.215388993092</v>
      </c>
      <c r="H8" s="1">
        <f t="shared" si="1"/>
        <v>323885.11315460224</v>
      </c>
      <c r="J8" s="42">
        <f t="shared" ref="J8:J27" si="3">AVERAGE($J$3:$J$6)</f>
        <v>9969.75</v>
      </c>
      <c r="K8" s="42">
        <v>0</v>
      </c>
      <c r="L8" s="1">
        <f t="shared" si="2"/>
        <v>9969.75</v>
      </c>
    </row>
    <row r="9" spans="1:12" x14ac:dyDescent="0.25">
      <c r="A9">
        <v>2031</v>
      </c>
      <c r="B9" s="1">
        <f>((((J9*Info!$X$3)+F9)*Info!$T$3*(1-Info!$W$3))+((Info!$V$3*J9)/Info!$U$3))*1000</f>
        <v>296482499.72834456</v>
      </c>
      <c r="C9" s="1">
        <f>((((K9*Info!$X$4)+G9)*Info!$T$4*(1-Info!$W$3))+((Info!$V$4*K9)/Info!$U$4))*1000</f>
        <v>62807745.774325393</v>
      </c>
      <c r="D9" s="1">
        <f t="shared" si="0"/>
        <v>359290245.50266993</v>
      </c>
      <c r="F9" s="42">
        <v>280645.37551092019</v>
      </c>
      <c r="G9" s="42">
        <v>56256.970368168455</v>
      </c>
      <c r="H9" s="1">
        <f t="shared" si="1"/>
        <v>336902.34587908862</v>
      </c>
      <c r="J9" s="42">
        <f t="shared" si="3"/>
        <v>9969.75</v>
      </c>
      <c r="K9" s="42">
        <v>0</v>
      </c>
      <c r="L9" s="1">
        <f t="shared" si="2"/>
        <v>9969.75</v>
      </c>
    </row>
    <row r="10" spans="1:12" x14ac:dyDescent="0.25">
      <c r="A10">
        <v>2032</v>
      </c>
      <c r="B10" s="1">
        <f>((((J10*Info!$X$3)+F10)*Info!$T$3*(1-Info!$W$3))+((Info!$V$3*J10)/Info!$U$3))*1000</f>
        <v>315340607.66161811</v>
      </c>
      <c r="C10" s="1">
        <f>((((K10*Info!$X$4)+G10)*Info!$T$4*(1-Info!$W$3))+((Info!$V$4*K10)/Info!$U$4))*1000</f>
        <v>80443751.380725384</v>
      </c>
      <c r="D10" s="1">
        <f t="shared" si="0"/>
        <v>395784359.0423435</v>
      </c>
      <c r="F10" s="42">
        <v>298574.93623698468</v>
      </c>
      <c r="G10" s="42">
        <v>72053.560941200441</v>
      </c>
      <c r="H10" s="1">
        <f t="shared" si="1"/>
        <v>370628.49717818515</v>
      </c>
      <c r="J10" s="42">
        <f t="shared" si="3"/>
        <v>9969.75</v>
      </c>
      <c r="K10" s="42">
        <v>0</v>
      </c>
      <c r="L10" s="1">
        <f t="shared" si="2"/>
        <v>9969.75</v>
      </c>
    </row>
    <row r="11" spans="1:12" x14ac:dyDescent="0.25">
      <c r="A11">
        <v>2033</v>
      </c>
      <c r="B11" s="1">
        <f>((((J11*Info!$X$3)+F11)*Info!$T$3*(1-Info!$W$3))+((Info!$V$3*J11)/Info!$U$3))*1000</f>
        <v>319885742.7042715</v>
      </c>
      <c r="C11" s="1">
        <f>((((K11*Info!$X$4)+G11)*Info!$T$4*(1-Info!$W$3))+((Info!$V$4*K11)/Info!$U$4))*1000</f>
        <v>103769200.84199882</v>
      </c>
      <c r="D11" s="1">
        <f t="shared" si="0"/>
        <v>423654943.54627031</v>
      </c>
      <c r="F11" s="42">
        <v>302896.27510320419</v>
      </c>
      <c r="G11" s="42">
        <v>92946.19294047654</v>
      </c>
      <c r="H11" s="1">
        <f t="shared" si="1"/>
        <v>395842.46804368071</v>
      </c>
      <c r="J11" s="42">
        <f t="shared" si="3"/>
        <v>9969.75</v>
      </c>
      <c r="K11" s="42">
        <v>0</v>
      </c>
      <c r="L11" s="1">
        <f t="shared" si="2"/>
        <v>9969.75</v>
      </c>
    </row>
    <row r="12" spans="1:12" x14ac:dyDescent="0.25">
      <c r="A12">
        <v>2034</v>
      </c>
      <c r="B12" s="1">
        <f>((((J12*Info!$X$3)+F12)*Info!$T$3*(1-Info!$W$3))+((Info!$V$3*J12)/Info!$U$3))*1000</f>
        <v>321166193.07754689</v>
      </c>
      <c r="C12" s="1">
        <f>((((K12*Info!$X$4)+G12)*Info!$T$4*(1-Info!$W$3))+((Info!$V$4*K12)/Info!$U$4))*1000</f>
        <v>116155998.17632531</v>
      </c>
      <c r="D12" s="1">
        <f t="shared" si="0"/>
        <v>437322191.25387222</v>
      </c>
      <c r="F12" s="42">
        <v>304113.67786734074</v>
      </c>
      <c r="G12" s="42">
        <v>104041.06160679589</v>
      </c>
      <c r="H12" s="1">
        <f t="shared" si="1"/>
        <v>408154.73947413662</v>
      </c>
      <c r="J12" s="42">
        <f t="shared" si="3"/>
        <v>9969.75</v>
      </c>
      <c r="K12" s="42">
        <v>0</v>
      </c>
      <c r="L12" s="1">
        <f t="shared" si="2"/>
        <v>9969.75</v>
      </c>
    </row>
    <row r="13" spans="1:12" x14ac:dyDescent="0.25">
      <c r="A13">
        <v>2035</v>
      </c>
      <c r="B13" s="1">
        <f>((((J13*Info!$X$3)+F13)*Info!$T$3*(1-Info!$W$3))+((Info!$V$3*J13)/Info!$U$3))*1000</f>
        <v>323328497.03007644</v>
      </c>
      <c r="C13" s="1">
        <f>((((K13*Info!$X$4)+G13)*Info!$T$4*(1-Info!$W$3))+((Info!$V$4*K13)/Info!$U$4))*1000</f>
        <v>133106913.31355081</v>
      </c>
      <c r="D13" s="1">
        <f t="shared" si="0"/>
        <v>456435410.34362727</v>
      </c>
      <c r="F13" s="42">
        <v>306169.51295759826</v>
      </c>
      <c r="G13" s="42">
        <v>119224.01585601605</v>
      </c>
      <c r="H13" s="1">
        <f t="shared" si="1"/>
        <v>425393.52881361428</v>
      </c>
      <c r="J13" s="42">
        <f t="shared" si="3"/>
        <v>9969.75</v>
      </c>
      <c r="K13" s="42">
        <v>0</v>
      </c>
      <c r="L13" s="1">
        <f t="shared" si="2"/>
        <v>9969.75</v>
      </c>
    </row>
    <row r="14" spans="1:12" x14ac:dyDescent="0.25">
      <c r="A14">
        <v>2036</v>
      </c>
      <c r="B14" s="1">
        <f>((((J14*Info!$X$3)+F14)*Info!$T$3*(1-Info!$W$3))+((Info!$V$3*J14)/Info!$U$3))*1000</f>
        <v>341257205.25863618</v>
      </c>
      <c r="C14" s="1">
        <f>((((K14*Info!$X$4)+G14)*Info!$T$4*(1-Info!$W$3))+((Info!$V$4*K14)/Info!$U$4))*1000</f>
        <v>140725708.41805744</v>
      </c>
      <c r="D14" s="1">
        <f t="shared" si="0"/>
        <v>481982913.67669362</v>
      </c>
      <c r="F14" s="42">
        <v>323215.43633767794</v>
      </c>
      <c r="G14" s="42">
        <v>126048.17942296554</v>
      </c>
      <c r="H14" s="1">
        <f t="shared" si="1"/>
        <v>449263.6157606435</v>
      </c>
      <c r="J14" s="42">
        <f t="shared" si="3"/>
        <v>9969.75</v>
      </c>
      <c r="K14" s="42">
        <v>0</v>
      </c>
      <c r="L14" s="1">
        <f t="shared" si="2"/>
        <v>9969.75</v>
      </c>
    </row>
    <row r="15" spans="1:12" x14ac:dyDescent="0.25">
      <c r="A15">
        <v>2037</v>
      </c>
      <c r="B15" s="1">
        <f>((((J15*Info!$X$3)+F15)*Info!$T$3*(1-Info!$W$3))+((Info!$V$3*J15)/Info!$U$3))*1000</f>
        <v>352644581.73860151</v>
      </c>
      <c r="C15" s="1">
        <f>((((K15*Info!$X$4)+G15)*Info!$T$4*(1-Info!$W$3))+((Info!$V$4*K15)/Info!$U$4))*1000</f>
        <v>154134402.75656053</v>
      </c>
      <c r="D15" s="1">
        <f t="shared" si="0"/>
        <v>506778984.49516201</v>
      </c>
      <c r="F15" s="42">
        <v>334042.11411630362</v>
      </c>
      <c r="G15" s="42">
        <v>138058.36241516192</v>
      </c>
      <c r="H15" s="1">
        <f t="shared" si="1"/>
        <v>472100.47653146554</v>
      </c>
      <c r="J15" s="42">
        <f t="shared" si="3"/>
        <v>9969.75</v>
      </c>
      <c r="K15" s="42">
        <v>0</v>
      </c>
      <c r="L15" s="1">
        <f t="shared" si="2"/>
        <v>9969.75</v>
      </c>
    </row>
    <row r="16" spans="1:12" x14ac:dyDescent="0.25">
      <c r="A16">
        <v>2038</v>
      </c>
      <c r="B16" s="1">
        <f>((((J16*Info!$X$3)+F16)*Info!$T$3*(1-Info!$W$3))+((Info!$V$3*J16)/Info!$U$3))*1000</f>
        <v>364035067.48328722</v>
      </c>
      <c r="C16" s="1">
        <f>((((K16*Info!$X$4)+G16)*Info!$T$4*(1-Info!$W$3))+((Info!$V$4*K16)/Info!$U$4))*1000</f>
        <v>167577609.98938012</v>
      </c>
      <c r="D16" s="1">
        <f t="shared" si="0"/>
        <v>531612677.47266734</v>
      </c>
      <c r="F16" s="42">
        <v>344871.74806374608</v>
      </c>
      <c r="G16" s="42">
        <v>150099.45864662432</v>
      </c>
      <c r="H16" s="1">
        <f t="shared" si="1"/>
        <v>494971.20671037037</v>
      </c>
      <c r="J16" s="42">
        <f t="shared" si="3"/>
        <v>9969.75</v>
      </c>
      <c r="K16" s="42">
        <v>0</v>
      </c>
      <c r="L16" s="1">
        <f t="shared" si="2"/>
        <v>9969.75</v>
      </c>
    </row>
    <row r="17" spans="1:12" x14ac:dyDescent="0.25">
      <c r="A17">
        <v>2039</v>
      </c>
      <c r="B17" s="1">
        <f>((((J17*Info!$X$3)+F17)*Info!$T$3*(1-Info!$W$3))+((Info!$V$3*J17)/Info!$U$3))*1000</f>
        <v>375968531.92014265</v>
      </c>
      <c r="C17" s="1">
        <f>((((K17*Info!$X$4)+G17)*Info!$T$4*(1-Info!$W$3))+((Info!$V$4*K17)/Info!$U$4))*1000</f>
        <v>181529879.14098433</v>
      </c>
      <c r="D17" s="1">
        <f t="shared" si="0"/>
        <v>557498411.06112695</v>
      </c>
      <c r="F17" s="42">
        <v>356217.62518195971</v>
      </c>
      <c r="G17" s="42">
        <v>162596.52222618309</v>
      </c>
      <c r="H17" s="1">
        <f t="shared" si="1"/>
        <v>518814.1474081428</v>
      </c>
      <c r="J17" s="42">
        <f t="shared" si="3"/>
        <v>9969.75</v>
      </c>
      <c r="K17" s="42">
        <v>0</v>
      </c>
      <c r="L17" s="1">
        <f t="shared" si="2"/>
        <v>9969.75</v>
      </c>
    </row>
    <row r="18" spans="1:12" x14ac:dyDescent="0.25">
      <c r="A18">
        <v>2040</v>
      </c>
      <c r="B18" s="1">
        <f>((((J18*Info!$X$3)+F18)*Info!$T$3*(1-Info!$W$3))+((Info!$V$3*J18)/Info!$U$3))*1000</f>
        <v>387233793.51205516</v>
      </c>
      <c r="C18" s="1">
        <f>((((K18*Info!$X$4)+G18)*Info!$T$4*(1-Info!$W$3))+((Info!$V$4*K18)/Info!$U$4))*1000</f>
        <v>196687757.32660139</v>
      </c>
      <c r="D18" s="1">
        <f t="shared" si="0"/>
        <v>583921550.83865654</v>
      </c>
      <c r="F18" s="42">
        <v>366928.20084108075</v>
      </c>
      <c r="G18" s="42">
        <v>176173.451208741</v>
      </c>
      <c r="H18" s="1">
        <f t="shared" si="1"/>
        <v>543101.6520498218</v>
      </c>
      <c r="J18" s="42">
        <f t="shared" si="3"/>
        <v>9969.75</v>
      </c>
      <c r="K18" s="42">
        <v>0</v>
      </c>
      <c r="L18" s="1">
        <f t="shared" si="2"/>
        <v>9969.75</v>
      </c>
    </row>
    <row r="19" spans="1:12" x14ac:dyDescent="0.25">
      <c r="A19">
        <v>2041</v>
      </c>
      <c r="B19" s="1">
        <f>((((J19*Info!$X$3)+F19)*Info!$T$3*(1-Info!$W$3))+((Info!$V$3*J19)/Info!$U$3))*1000</f>
        <v>399381492.02379328</v>
      </c>
      <c r="C19" s="1">
        <f>((((K19*Info!$X$4)+G19)*Info!$T$4*(1-Info!$W$3))+((Info!$V$4*K19)/Info!$U$4))*1000</f>
        <v>220243252.61513007</v>
      </c>
      <c r="D19" s="1">
        <f t="shared" si="0"/>
        <v>619624744.63892341</v>
      </c>
      <c r="F19" s="42">
        <v>378477.76344400953</v>
      </c>
      <c r="G19" s="42">
        <v>197272.13552095508</v>
      </c>
      <c r="H19" s="1">
        <f t="shared" si="1"/>
        <v>575749.89896496455</v>
      </c>
      <c r="J19" s="42">
        <f t="shared" si="3"/>
        <v>9969.75</v>
      </c>
      <c r="K19" s="42">
        <v>0</v>
      </c>
      <c r="L19" s="1">
        <f t="shared" si="2"/>
        <v>9969.75</v>
      </c>
    </row>
    <row r="20" spans="1:12" x14ac:dyDescent="0.25">
      <c r="A20">
        <v>2042</v>
      </c>
      <c r="B20" s="1">
        <f>((((J20*Info!$X$3)+F20)*Info!$T$3*(1-Info!$W$3))+((Info!$V$3*J20)/Info!$U$3))*1000</f>
        <v>419320539.24443704</v>
      </c>
      <c r="C20" s="1">
        <f>((((K20*Info!$X$4)+G20)*Info!$T$4*(1-Info!$W$3))+((Info!$V$4*K20)/Info!$U$4))*1000</f>
        <v>230650399.81189597</v>
      </c>
      <c r="D20" s="1">
        <f t="shared" si="0"/>
        <v>649970939.05633307</v>
      </c>
      <c r="F20" s="42">
        <v>397435.03949881584</v>
      </c>
      <c r="G20" s="42">
        <v>206593.82927460925</v>
      </c>
      <c r="H20" s="1">
        <f t="shared" si="1"/>
        <v>604028.86877342511</v>
      </c>
      <c r="J20" s="42">
        <f t="shared" si="3"/>
        <v>9969.75</v>
      </c>
      <c r="K20" s="42">
        <v>0</v>
      </c>
      <c r="L20" s="1">
        <f t="shared" si="2"/>
        <v>9969.75</v>
      </c>
    </row>
    <row r="21" spans="1:12" x14ac:dyDescent="0.25">
      <c r="A21">
        <v>2043</v>
      </c>
      <c r="B21" s="1">
        <f>((((J21*Info!$X$3)+F21)*Info!$T$3*(1-Info!$W$3))+((Info!$V$3*J21)/Info!$U$3))*1000</f>
        <v>479796588.02700108</v>
      </c>
      <c r="C21" s="1">
        <f>((((K21*Info!$X$4)+G21)*Info!$T$4*(1-Info!$W$3))+((Info!$V$4*K21)/Info!$U$4))*1000</f>
        <v>274378263.57927108</v>
      </c>
      <c r="D21" s="1">
        <f t="shared" si="0"/>
        <v>754174851.60627222</v>
      </c>
      <c r="F21" s="42">
        <v>454933.33110665245</v>
      </c>
      <c r="G21" s="42">
        <v>245760.92731158622</v>
      </c>
      <c r="H21" s="1">
        <f t="shared" si="1"/>
        <v>700694.25841823872</v>
      </c>
      <c r="J21" s="42">
        <f t="shared" si="3"/>
        <v>9969.75</v>
      </c>
      <c r="K21" s="42">
        <v>0</v>
      </c>
      <c r="L21" s="1">
        <f t="shared" si="2"/>
        <v>9969.75</v>
      </c>
    </row>
    <row r="22" spans="1:12" x14ac:dyDescent="0.25">
      <c r="A22">
        <v>2044</v>
      </c>
      <c r="B22" s="1">
        <f>((((J22*Info!$X$3)+F22)*Info!$T$3*(1-Info!$W$3))+((Info!$V$3*J22)/Info!$U$3))*1000</f>
        <v>584175145.63569367</v>
      </c>
      <c r="C22" s="1">
        <f>((((K22*Info!$X$4)+G22)*Info!$T$4*(1-Info!$W$3))+((Info!$V$4*K22)/Info!$U$4))*1000</f>
        <v>287881349.16791368</v>
      </c>
      <c r="D22" s="1">
        <f t="shared" si="0"/>
        <v>872056494.80360734</v>
      </c>
      <c r="F22" s="42">
        <v>554172.43259901565</v>
      </c>
      <c r="G22" s="42">
        <v>257855.65665545696</v>
      </c>
      <c r="H22" s="1">
        <f t="shared" si="1"/>
        <v>812028.08925447264</v>
      </c>
      <c r="J22" s="42">
        <f t="shared" si="3"/>
        <v>9969.75</v>
      </c>
      <c r="K22" s="42">
        <v>0</v>
      </c>
      <c r="L22" s="1">
        <f t="shared" si="2"/>
        <v>9969.75</v>
      </c>
    </row>
    <row r="23" spans="1:12" x14ac:dyDescent="0.25">
      <c r="A23">
        <v>2045</v>
      </c>
      <c r="B23" s="1">
        <f>((((J23*Info!$X$3)+F23)*Info!$T$3*(1-Info!$W$3))+((Info!$V$3*J23)/Info!$U$3))*1000</f>
        <v>713106549.36628342</v>
      </c>
      <c r="C23" s="1">
        <f>((((K23*Info!$X$4)+G23)*Info!$T$4*(1-Info!$W$3))+((Info!$V$4*K23)/Info!$U$4))*1000</f>
        <v>304730507.1878798</v>
      </c>
      <c r="D23" s="1">
        <f t="shared" si="0"/>
        <v>1017837056.5541632</v>
      </c>
      <c r="F23" s="42">
        <v>676755.43195737514</v>
      </c>
      <c r="G23" s="42">
        <v>272947.46693732351</v>
      </c>
      <c r="H23" s="1">
        <f t="shared" si="1"/>
        <v>949702.89889469859</v>
      </c>
      <c r="J23" s="42">
        <f t="shared" si="3"/>
        <v>9969.75</v>
      </c>
      <c r="K23" s="42">
        <v>0</v>
      </c>
      <c r="L23" s="1">
        <f t="shared" si="2"/>
        <v>9969.75</v>
      </c>
    </row>
    <row r="24" spans="1:12" x14ac:dyDescent="0.25">
      <c r="A24">
        <v>2046</v>
      </c>
      <c r="B24" s="1">
        <f>((((J24*Info!$X$3)+F24)*Info!$T$3*(1-Info!$W$3))+((Info!$V$3*J24)/Info!$U$3))*1000</f>
        <v>690547479.82343781</v>
      </c>
      <c r="C24" s="1">
        <f>((((K24*Info!$X$4)+G24)*Info!$T$4*(1-Info!$W$3))+((Info!$V$4*K24)/Info!$U$4))*1000</f>
        <v>317300188.33351946</v>
      </c>
      <c r="D24" s="1">
        <f t="shared" si="0"/>
        <v>1007847668.1569573</v>
      </c>
      <c r="F24" s="42">
        <v>655307.13986343169</v>
      </c>
      <c r="G24" s="42">
        <v>284206.144844478</v>
      </c>
      <c r="H24" s="1">
        <f t="shared" si="1"/>
        <v>939513.28470790968</v>
      </c>
      <c r="J24" s="42">
        <f t="shared" si="3"/>
        <v>9969.75</v>
      </c>
      <c r="K24" s="42">
        <v>0</v>
      </c>
      <c r="L24" s="1">
        <f t="shared" si="2"/>
        <v>9969.75</v>
      </c>
    </row>
    <row r="25" spans="1:12" x14ac:dyDescent="0.25">
      <c r="A25">
        <v>2047</v>
      </c>
      <c r="B25" s="1">
        <f>((((J25*Info!$X$3)+F25)*Info!$T$3*(1-Info!$W$3))+((Info!$V$3*J25)/Info!$U$3))*1000</f>
        <v>690547479.82343781</v>
      </c>
      <c r="C25" s="1">
        <f>((((K25*Info!$X$4)+G25)*Info!$T$4*(1-Info!$W$3))+((Info!$V$4*K25)/Info!$U$4))*1000</f>
        <v>330843592.25335562</v>
      </c>
      <c r="D25" s="1">
        <f t="shared" si="0"/>
        <v>1021391072.0767934</v>
      </c>
      <c r="F25" s="42">
        <v>655307.13986343169</v>
      </c>
      <c r="G25" s="42">
        <v>296336.98736412491</v>
      </c>
      <c r="H25" s="1">
        <f t="shared" si="1"/>
        <v>951644.12722755666</v>
      </c>
      <c r="J25" s="42">
        <f t="shared" si="3"/>
        <v>9969.75</v>
      </c>
      <c r="K25" s="42">
        <v>0</v>
      </c>
      <c r="L25" s="1">
        <f t="shared" si="2"/>
        <v>9969.75</v>
      </c>
    </row>
    <row r="26" spans="1:12" x14ac:dyDescent="0.25">
      <c r="A26">
        <v>2048</v>
      </c>
      <c r="B26" s="1">
        <f>((((J26*Info!$X$3)+F26)*Info!$T$3*(1-Info!$W$3))+((Info!$V$3*J26)/Info!$U$3))*1000</f>
        <v>690547479.82343781</v>
      </c>
      <c r="C26" s="1">
        <f>((((K26*Info!$X$4)+G26)*Info!$T$4*(1-Info!$W$3))+((Info!$V$4*K26)/Info!$U$4))*1000</f>
        <v>348061977.18189222</v>
      </c>
      <c r="D26" s="1">
        <f t="shared" si="0"/>
        <v>1038609457.0053301</v>
      </c>
      <c r="F26" s="42">
        <v>655307.13986343169</v>
      </c>
      <c r="G26" s="42">
        <v>311759.51461407391</v>
      </c>
      <c r="H26" s="1">
        <f t="shared" si="1"/>
        <v>967066.6544775056</v>
      </c>
      <c r="J26" s="42">
        <f t="shared" si="3"/>
        <v>9969.75</v>
      </c>
      <c r="K26" s="42">
        <v>0</v>
      </c>
      <c r="L26" s="1">
        <f t="shared" si="2"/>
        <v>9969.75</v>
      </c>
    </row>
    <row r="27" spans="1:12" x14ac:dyDescent="0.25">
      <c r="A27">
        <v>2049</v>
      </c>
      <c r="B27" s="1">
        <f>((((J27*Info!$X$3)+F27)*Info!$T$3*(1-Info!$W$3))+((Info!$V$3*J27)/Info!$U$3))*1000</f>
        <v>690547479.82343781</v>
      </c>
      <c r="C27" s="1">
        <f>((((K27*Info!$X$4)+G27)*Info!$T$4*(1-Info!$W$3))+((Info!$V$4*K27)/Info!$U$4))*1000</f>
        <v>359370943.14517546</v>
      </c>
      <c r="D27" s="1">
        <f t="shared" si="0"/>
        <v>1049918422.9686133</v>
      </c>
      <c r="F27" s="42">
        <v>655307.13986343169</v>
      </c>
      <c r="G27" s="42">
        <v>321888.96847756731</v>
      </c>
      <c r="H27" s="1">
        <f t="shared" si="1"/>
        <v>977196.108340999</v>
      </c>
      <c r="J27" s="42">
        <f t="shared" si="3"/>
        <v>9969.75</v>
      </c>
      <c r="K27" s="42">
        <v>0</v>
      </c>
      <c r="L27" s="1">
        <f t="shared" si="2"/>
        <v>9969.75</v>
      </c>
    </row>
    <row r="28" spans="1:12" x14ac:dyDescent="0.25">
      <c r="A28">
        <v>2050</v>
      </c>
      <c r="B28" s="1">
        <f>((((J28*Info!$X$3)+F28)*Info!$T$3*(1-Info!$W$3))+((Info!$V$3*J28)/Info!$U$3))*1000</f>
        <v>690547479.82343781</v>
      </c>
      <c r="C28" s="1">
        <f>((((K28*Info!$X$4)+G28)*Info!$T$4*(1-Info!$W$3))+((Info!$V$4*K28)/Info!$U$4))*1000</f>
        <v>386427266.62003773</v>
      </c>
      <c r="D28" s="1">
        <f t="shared" si="0"/>
        <v>1076974746.4434755</v>
      </c>
      <c r="F28" s="42">
        <v>655307.13986343169</v>
      </c>
      <c r="G28" s="42">
        <v>346123.34863612277</v>
      </c>
      <c r="H28" s="1">
        <f t="shared" si="1"/>
        <v>1001430.4884995545</v>
      </c>
      <c r="J28" s="42">
        <f>AVERAGE($J$3:$J$6)</f>
        <v>9969.75</v>
      </c>
      <c r="K28" s="42">
        <v>0</v>
      </c>
      <c r="L28" s="1">
        <f t="shared" si="2"/>
        <v>9969.75</v>
      </c>
    </row>
  </sheetData>
  <mergeCells count="3">
    <mergeCell ref="B1:D1"/>
    <mergeCell ref="F1:H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Dashboard</vt:lpstr>
      <vt:lpstr>Info</vt:lpstr>
      <vt:lpstr>As-Is Data</vt:lpstr>
      <vt:lpstr>Scenario Data</vt:lpstr>
      <vt:lpstr>Reference Case Data - LI</vt:lpstr>
      <vt:lpstr>Customers</vt:lpstr>
      <vt:lpstr>Load</vt:lpstr>
      <vt:lpstr>Rev Req Costs</vt:lpstr>
      <vt:lpstr>As-Is</vt:lpstr>
      <vt:lpstr>As-Is Low</vt:lpstr>
      <vt:lpstr>As-Is High</vt:lpstr>
      <vt:lpstr>Reference Case</vt:lpstr>
      <vt:lpstr>Low Growth</vt:lpstr>
      <vt:lpstr>High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McGreal, Devin</dc:creator>
  <cp:lastModifiedBy>Robertson, Brian</cp:lastModifiedBy>
  <dcterms:created xsi:type="dcterms:W3CDTF">2022-10-24T18:27:17Z</dcterms:created>
  <dcterms:modified xsi:type="dcterms:W3CDTF">2025-03-06T17:59:23Z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2024-08-05T21:53:44Z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f69e6e6a-044a-4249-a5f3-351a9b61c7f5</vt:lpwstr>
  </property>
  <property fmtid="{D5CDD505-2E9C-101B-9397-08002B2CF9AE}" pid="8" name="MSIP_Label_1da8032d-c4fe-48b8-9054-92634c9ea061_ContentBits">
    <vt:lpwstr>0</vt:lpwstr>
  </property>
</Properties>
</file>